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udget dossier VEC1 format FONJ" sheetId="1" state="visible" r:id="rId2"/>
    <sheet name="dep missions" sheetId="2" state="visible" r:id="rId3"/>
    <sheet name="dep hors missions" sheetId="3" state="visible" r:id="rId4"/>
    <sheet name="recettes" sheetId="4" state="visible" r:id="rId5"/>
    <sheet name="OLD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<sst xmlns="http://schemas.openxmlformats.org/spreadsheetml/2006/main" count="573" uniqueCount="313">
  <si>
    <t xml:space="preserve">Bilan financier GREF  VEC 1 (2021-2022)</t>
  </si>
  <si>
    <r>
      <rPr>
        <sz val="10"/>
        <color rgb="FF000080"/>
        <rFont val="Microsoft Sans Serif"/>
        <family val="1"/>
        <charset val="1"/>
      </rPr>
      <t xml:space="preserve">DEPENSES</t>
    </r>
    <r>
      <rPr>
        <sz val="11"/>
        <color rgb="FF000000"/>
        <rFont val="Arial"/>
        <family val="2"/>
        <charset val="1"/>
      </rPr>
      <t xml:space="preserve"> </t>
    </r>
  </si>
  <si>
    <t xml:space="preserve">Prévu</t>
  </si>
  <si>
    <t xml:space="preserve"> </t>
  </si>
  <si>
    <t xml:space="preserve">Réalisé</t>
  </si>
  <si>
    <r>
      <rPr>
        <sz val="10"/>
        <color rgb="FF000080"/>
        <rFont val="Microsoft Sans Serif"/>
        <family val="1"/>
        <charset val="1"/>
      </rPr>
      <t xml:space="preserve">RECETTES</t>
    </r>
    <r>
      <rPr>
        <sz val="11"/>
        <color rgb="FF000000"/>
        <rFont val="Arial"/>
        <family val="2"/>
        <charset val="1"/>
      </rPr>
      <t xml:space="preserve"> </t>
    </r>
  </si>
  <si>
    <t xml:space="preserve">prévu</t>
  </si>
  <si>
    <r>
      <rPr>
        <i val="true"/>
        <sz val="9"/>
        <color rgb="FF000080"/>
        <rFont val="Arial"/>
        <family val="2"/>
        <charset val="1"/>
      </rPr>
      <t xml:space="preserve">DEPENSES DIRECTES</t>
    </r>
    <r>
      <rPr>
        <sz val="11"/>
        <color rgb="FF000000"/>
        <rFont val="Arial"/>
        <family val="2"/>
        <charset val="1"/>
      </rPr>
      <t xml:space="preserve"> </t>
    </r>
  </si>
  <si>
    <r>
      <rPr>
        <i val="true"/>
        <sz val="9"/>
        <color rgb="FF000080"/>
        <rFont val="Arial"/>
        <family val="2"/>
        <charset val="1"/>
      </rPr>
      <t xml:space="preserve">RESSOURCES DIRECTES</t>
    </r>
    <r>
      <rPr>
        <sz val="11"/>
        <color rgb="FF000000"/>
        <rFont val="Arial"/>
        <family val="2"/>
        <charset val="1"/>
      </rPr>
      <t xml:space="preserve"> </t>
    </r>
  </si>
  <si>
    <r>
      <rPr>
        <b val="true"/>
        <i val="true"/>
        <sz val="12"/>
        <color rgb="FF000000"/>
        <rFont val="Arial"/>
        <family val="2"/>
        <charset val="1"/>
      </rPr>
      <t xml:space="preserve"> 
</t>
    </r>
    <r>
      <rPr>
        <b val="true"/>
        <i val="true"/>
        <sz val="12"/>
        <color rgb="FF000066"/>
        <rFont val="Microsoft Sans Serif"/>
        <family val="1"/>
        <charset val="1"/>
      </rPr>
      <t xml:space="preserve">Achats</t>
    </r>
    <r>
      <rPr>
        <b val="true"/>
        <i val="true"/>
        <sz val="12"/>
        <color rgb="FF000000"/>
        <rFont val="Arial"/>
        <family val="2"/>
        <charset val="1"/>
      </rPr>
      <t xml:space="preserve"> </t>
    </r>
  </si>
  <si>
    <t xml:space="preserve">Vente de produits finis, de marchandises, prestations de services </t>
  </si>
  <si>
    <t xml:space="preserve">Achats matières et fournitures </t>
  </si>
  <si>
    <t xml:space="preserve">Dotations et produits de tarification </t>
  </si>
  <si>
    <t xml:space="preserve">Autres fournitures </t>
  </si>
  <si>
    <t xml:space="preserve">Subventions d’exploitation (acquis) </t>
  </si>
  <si>
    <r>
      <rPr>
        <b val="true"/>
        <i val="true"/>
        <sz val="12"/>
        <color rgb="FF000000"/>
        <rFont val="Arial"/>
        <family val="2"/>
        <charset val="1"/>
      </rPr>
      <t xml:space="preserve"> 
</t>
    </r>
    <r>
      <rPr>
        <b val="true"/>
        <i val="true"/>
        <sz val="12"/>
        <color rgb="FF000066"/>
        <rFont val="Microsoft Sans Serif"/>
        <family val="1"/>
        <charset val="1"/>
      </rPr>
      <t xml:space="preserve">Services extérieurs</t>
    </r>
    <r>
      <rPr>
        <b val="true"/>
        <i val="true"/>
        <sz val="12"/>
        <color rgb="FF000000"/>
        <rFont val="Arial"/>
        <family val="2"/>
        <charset val="1"/>
      </rPr>
      <t xml:space="preserve"> </t>
    </r>
  </si>
  <si>
    <t xml:space="preserve">Etat : préciser le(s) ministère(s), directions ou services déconcentrés sollicités, cf. 1ére page </t>
  </si>
  <si>
    <t xml:space="preserve">Locations (FreeBox, photocopieur, ...) </t>
  </si>
  <si>
    <t xml:space="preserve">Ministère de l’Europe et des Affaires étrangères (subvention demandée) </t>
  </si>
  <si>
    <t xml:space="preserve">Entretien et réparation </t>
  </si>
  <si>
    <t xml:space="preserve"> 
0 </t>
  </si>
  <si>
    <t xml:space="preserve">Pourcentage de la subvention demandée au MEAE sur le coût total du projet : 50 %</t>
  </si>
  <si>
    <t xml:space="preserve">33.5 %</t>
  </si>
  <si>
    <t xml:space="preserve">Assurance (MAIF)</t>
  </si>
  <si>
    <t xml:space="preserve">Conseil.s Régional(aux) </t>
  </si>
  <si>
    <t xml:space="preserve">Documentation </t>
  </si>
  <si>
    <r>
      <rPr>
        <b val="true"/>
        <i val="true"/>
        <sz val="12"/>
        <color rgb="FF000066"/>
        <rFont val="Arial"/>
        <family val="2"/>
        <charset val="1"/>
      </rPr>
      <t xml:space="preserve">Autres services extérieurs</t>
    </r>
    <r>
      <rPr>
        <b val="true"/>
        <i val="true"/>
        <sz val="12"/>
        <color rgb="FF000000"/>
        <rFont val="Arial"/>
        <family val="2"/>
        <charset val="1"/>
      </rPr>
      <t xml:space="preserve"> </t>
    </r>
  </si>
  <si>
    <t xml:space="preserve">Conseil.s Départemental(aux) </t>
  </si>
  <si>
    <r>
      <rPr>
        <sz val="9"/>
        <color rgb="FF000000"/>
        <rFont val="Arial"/>
        <family val="2"/>
        <charset val="1"/>
      </rPr>
      <t xml:space="preserve">Rémunérations intermédiaires (Expert comptable) et honoraires (formation)</t>
    </r>
    <r>
      <rPr>
        <b val="true"/>
        <sz val="9"/>
        <color rgb="FFC9211E"/>
        <rFont val="Arial"/>
        <family val="2"/>
        <charset val="1"/>
      </rPr>
      <t xml:space="preserve"> (1)</t>
    </r>
  </si>
  <si>
    <t xml:space="preserve">Déplacements, missions </t>
  </si>
  <si>
    <t xml:space="preserve">Communes, communautés de commune</t>
  </si>
  <si>
    <t xml:space="preserve">Services bancaires, autres </t>
  </si>
  <si>
    <r>
      <rPr>
        <b val="true"/>
        <i val="true"/>
        <sz val="12"/>
        <color rgb="FF000066"/>
        <rFont val="Arial"/>
        <family val="2"/>
        <charset val="1"/>
      </rPr>
      <t xml:space="preserve">Communication et sensibilisation</t>
    </r>
    <r>
      <rPr>
        <b val="true"/>
        <i val="true"/>
        <sz val="12"/>
        <color rgb="FF000000"/>
        <rFont val="Arial"/>
        <family val="2"/>
        <charset val="1"/>
      </rPr>
      <t xml:space="preserve"> </t>
    </r>
  </si>
  <si>
    <t xml:space="preserve">Communication initiale (publicités, publications, etc.) </t>
  </si>
  <si>
    <t xml:space="preserve">Campagne de sensibilisation des publics (comm, Journées Am Latine)</t>
  </si>
  <si>
    <r>
      <rPr>
        <b val="true"/>
        <i val="true"/>
        <sz val="12"/>
        <color rgb="FF000066"/>
        <rFont val="Arial"/>
        <family val="2"/>
        <charset val="1"/>
      </rPr>
      <t xml:space="preserve">Impôts et taxes</t>
    </r>
    <r>
      <rPr>
        <b val="true"/>
        <i val="true"/>
        <sz val="12"/>
        <color rgb="FF000000"/>
        <rFont val="Arial"/>
        <family val="2"/>
        <charset val="1"/>
      </rPr>
      <t xml:space="preserve"> </t>
    </r>
  </si>
  <si>
    <t xml:space="preserve">Impôts et taxes sur rémunération </t>
  </si>
  <si>
    <t xml:space="preserve">Autres impôts et taxes </t>
  </si>
  <si>
    <t xml:space="preserve">Organismes sociaux (Caf, etc. Détailler) </t>
  </si>
  <si>
    <r>
      <rPr>
        <b val="true"/>
        <i val="true"/>
        <sz val="12"/>
        <color rgb="FF000066"/>
        <rFont val="Arial"/>
        <family val="2"/>
        <charset val="1"/>
      </rPr>
      <t xml:space="preserve">Charges de personnel</t>
    </r>
    <r>
      <rPr>
        <b val="true"/>
        <i val="true"/>
        <sz val="12"/>
        <color rgb="FF000000"/>
        <rFont val="Arial"/>
        <family val="2"/>
        <charset val="1"/>
      </rPr>
      <t xml:space="preserve"> </t>
    </r>
  </si>
  <si>
    <t xml:space="preserve">Fonds européens (FSE, FEDER, etc) </t>
  </si>
  <si>
    <r>
      <rPr>
        <sz val="9"/>
        <color rgb="FF000000"/>
        <rFont val="Arial"/>
        <family val="2"/>
        <charset val="1"/>
      </rPr>
      <t xml:space="preserve">Rémunération des personnels</t>
    </r>
    <r>
      <rPr>
        <b val="true"/>
        <sz val="9"/>
        <color rgb="FF000000"/>
        <rFont val="Arial"/>
        <family val="2"/>
        <charset val="1"/>
      </rPr>
      <t xml:space="preserve"> </t>
    </r>
    <r>
      <rPr>
        <b val="true"/>
        <sz val="9"/>
        <color rgb="FFC9211E"/>
        <rFont val="Arial"/>
        <family val="2"/>
        <charset val="1"/>
      </rPr>
      <t xml:space="preserve">(3)</t>
    </r>
  </si>
  <si>
    <t xml:space="preserve">Agence de services et de paiement (emplois aidés) </t>
  </si>
  <si>
    <t xml:space="preserve">Charges sociales </t>
  </si>
  <si>
    <t xml:space="preserve">Autres établissements publics </t>
  </si>
  <si>
    <t xml:space="preserve">Aides privées (fondations) </t>
  </si>
  <si>
    <r>
      <rPr>
        <b val="true"/>
        <i val="true"/>
        <sz val="12"/>
        <color rgb="FF000066"/>
        <rFont val="Arial"/>
        <family val="2"/>
        <charset val="1"/>
      </rPr>
      <t xml:space="preserve">Autres charges de gestion courante</t>
    </r>
    <r>
      <rPr>
        <b val="true"/>
        <i val="true"/>
        <sz val="12"/>
        <color rgb="FF000000"/>
        <rFont val="Arial"/>
        <family val="2"/>
        <charset val="1"/>
      </rPr>
      <t xml:space="preserve"> </t>
    </r>
  </si>
  <si>
    <r>
      <rPr>
        <sz val="10"/>
        <color rgb="FF000066"/>
        <rFont val="Microsoft Sans Serif"/>
        <family val="1"/>
        <charset val="1"/>
      </rPr>
      <t xml:space="preserve">Autres produits de gestion courante</t>
    </r>
    <r>
      <rPr>
        <sz val="10"/>
        <color rgb="FF000000"/>
        <rFont val="Arial"/>
        <family val="2"/>
        <charset val="1"/>
      </rPr>
      <t xml:space="preserve"> </t>
    </r>
  </si>
  <si>
    <t xml:space="preserve">Cotisations adhérents</t>
  </si>
  <si>
    <t xml:space="preserve">Dons manuels - Mécénat </t>
  </si>
  <si>
    <t xml:space="preserve">Charges financières</t>
  </si>
  <si>
    <r>
      <rPr>
        <sz val="11"/>
        <color rgb="FF000066"/>
        <rFont val="Arial"/>
        <family val="2"/>
        <charset val="1"/>
      </rPr>
      <t xml:space="preserve">Produits financiers</t>
    </r>
    <r>
      <rPr>
        <sz val="11"/>
        <color rgb="FF000000"/>
        <rFont val="Arial"/>
        <family val="2"/>
        <charset val="1"/>
      </rPr>
      <t xml:space="preserve"> </t>
    </r>
  </si>
  <si>
    <t xml:space="preserve">Charges exceptionnelles</t>
  </si>
  <si>
    <r>
      <rPr>
        <sz val="11"/>
        <color rgb="FF000066"/>
        <rFont val="Arial"/>
        <family val="2"/>
        <charset val="1"/>
      </rPr>
      <t xml:space="preserve">Produits exceptionnels</t>
    </r>
    <r>
      <rPr>
        <sz val="11"/>
        <color rgb="FF000000"/>
        <rFont val="Arial"/>
        <family val="2"/>
        <charset val="1"/>
      </rPr>
      <t xml:space="preserve"> </t>
    </r>
  </si>
  <si>
    <t xml:space="preserve">Dotation aux amortissements, provisions et engagement à réaliser sur ressources affectées</t>
  </si>
  <si>
    <r>
      <rPr>
        <sz val="11"/>
        <color rgb="FF000066"/>
        <rFont val="Arial"/>
        <family val="2"/>
        <charset val="1"/>
      </rPr>
      <t xml:space="preserve">Reprises sur amortissements et provisions</t>
    </r>
    <r>
      <rPr>
        <sz val="11"/>
        <color rgb="FF000000"/>
        <rFont val="Arial"/>
        <family val="2"/>
        <charset val="1"/>
      </rPr>
      <t xml:space="preserve"> </t>
    </r>
  </si>
  <si>
    <t xml:space="preserve">Impôts sur les bénéfices (IS) ; Participation des salarié</t>
  </si>
  <si>
    <r>
      <rPr>
        <sz val="11"/>
        <color rgb="FF000066"/>
        <rFont val="Arial"/>
        <family val="2"/>
        <charset val="1"/>
      </rPr>
      <t xml:space="preserve">Transfert de charges</t>
    </r>
    <r>
      <rPr>
        <sz val="11"/>
        <color rgb="FF000000"/>
        <rFont val="Arial"/>
        <family val="2"/>
        <charset val="1"/>
      </rPr>
      <t xml:space="preserve"> </t>
    </r>
  </si>
  <si>
    <t xml:space="preserve">Dépenses indirectes réparties affectées au projet </t>
  </si>
  <si>
    <r>
      <rPr>
        <sz val="9"/>
        <color rgb="FF000000"/>
        <rFont val="Arial"/>
        <family val="2"/>
        <charset val="1"/>
      </rPr>
      <t xml:space="preserve">Charges fixes de fonctionnement (local, maintenance, électricité,…)</t>
    </r>
    <r>
      <rPr>
        <b val="true"/>
        <sz val="9"/>
        <color rgb="FFC9211E"/>
        <rFont val="Arial"/>
        <family val="2"/>
        <charset val="1"/>
      </rPr>
      <t xml:space="preserve"> (4)</t>
    </r>
  </si>
  <si>
    <t xml:space="preserve">Frais financiers </t>
  </si>
  <si>
    <t xml:space="preserve">Autres </t>
  </si>
  <si>
    <t xml:space="preserve">Fonds propres du GREF (+ reliquat projets terminés)</t>
  </si>
  <si>
    <t xml:space="preserve">TOTAL DES DEPENSES </t>
  </si>
  <si>
    <t xml:space="preserve">TOTAL DES RECETTES </t>
  </si>
  <si>
    <t xml:space="preserve">DEPENSES </t>
  </si>
  <si>
    <t xml:space="preserve">RECETTES </t>
  </si>
  <si>
    <t xml:space="preserve">Exécédent prévisionnel (rec – dep = bénéfice)</t>
  </si>
  <si>
    <t xml:space="preserve">Insuffisance prévisionnel (dep – rec = déficit)</t>
  </si>
  <si>
    <t xml:space="preserve">Commentaires sur la construction du budget</t>
  </si>
  <si>
    <t xml:space="preserve">(1)  Rémunérations intermédiaires : Imputation 50 % VEC, 50 % PMP</t>
  </si>
  <si>
    <t xml:space="preserve">(2)  Masse salariale  Imputation 72 % VEC, 38 % PMP</t>
  </si>
  <si>
    <t xml:space="preserve">(4)  Charges fixes Imputation 100 % VEC</t>
  </si>
  <si>
    <t xml:space="preserve">(2)  Déplacements, missions projet et rencontres CA, séminaire</t>
  </si>
  <si>
    <t xml:space="preserve">Missions</t>
  </si>
  <si>
    <t xml:space="preserve">CODE ANA</t>
  </si>
  <si>
    <t xml:space="preserve">PAYS </t>
  </si>
  <si>
    <t xml:space="preserve">NOM PROJET </t>
  </si>
  <si>
    <t xml:space="preserve">CP</t>
  </si>
  <si>
    <t xml:space="preserve">F/S</t>
  </si>
  <si>
    <t xml:space="preserve">TOTAL </t>
  </si>
  <si>
    <t xml:space="preserve">FINANCEMENT – recettes</t>
  </si>
  <si>
    <t xml:space="preserve">BAILLEUR</t>
  </si>
  <si>
    <t xml:space="preserve">GREF</t>
  </si>
  <si>
    <t xml:space="preserve">2ème SEMESTRE 2021</t>
  </si>
  <si>
    <t xml:space="preserve">BURKINA</t>
  </si>
  <si>
    <t xml:space="preserve">MOUHOUN</t>
  </si>
  <si>
    <t xml:space="preserve">P ALLAIN</t>
  </si>
  <si>
    <t xml:space="preserve">07PPNRP</t>
  </si>
  <si>
    <t xml:space="preserve">TUNISIE</t>
  </si>
  <si>
    <t xml:space="preserve">MISSION RP</t>
  </si>
  <si>
    <t xml:space="preserve">R LOURIE</t>
  </si>
  <si>
    <t xml:space="preserve">SENEGAL</t>
  </si>
  <si>
    <t xml:space="preserve">ALIM SOLIDAIRE/ILES EDUCATIVES</t>
  </si>
  <si>
    <t xml:space="preserve">P CHEVALIER</t>
  </si>
  <si>
    <t xml:space="preserve">TOGO</t>
  </si>
  <si>
    <t xml:space="preserve">AGOTIME</t>
  </si>
  <si>
    <t xml:space="preserve">L DELOCHE</t>
  </si>
  <si>
    <t xml:space="preserve">CFP CASAMANCE</t>
  </si>
  <si>
    <t xml:space="preserve">P DHAUSSY</t>
  </si>
  <si>
    <t xml:space="preserve">BARGNY</t>
  </si>
  <si>
    <t xml:space="preserve">M TORLOIS</t>
  </si>
  <si>
    <t xml:space="preserve">GUINEE</t>
  </si>
  <si>
    <t xml:space="preserve">KANKALABE</t>
  </si>
  <si>
    <t xml:space="preserve">G BERTHOU</t>
  </si>
  <si>
    <t xml:space="preserve">BENIN</t>
  </si>
  <si>
    <t xml:space="preserve">ADJARRA</t>
  </si>
  <si>
    <t xml:space="preserve">D PALM</t>
  </si>
  <si>
    <t xml:space="preserve">COMORES</t>
  </si>
  <si>
    <t xml:space="preserve">SADEV</t>
  </si>
  <si>
    <t xml:space="preserve">A BRESTEAU</t>
  </si>
  <si>
    <t xml:space="preserve">TOTAL Sem 2/2021</t>
  </si>
  <si>
    <t xml:space="preserve">1er SEMESTRE 2022</t>
  </si>
  <si>
    <t xml:space="preserve">CFP CASAMANCE  Fevrier</t>
  </si>
  <si>
    <t xml:space="preserve">CFP CASAMANCE Dev Thierno</t>
  </si>
  <si>
    <t xml:space="preserve">CONECT</t>
  </si>
  <si>
    <t xml:space="preserve">C GASTARD</t>
  </si>
  <si>
    <t xml:space="preserve">07PPNMF</t>
  </si>
  <si>
    <t xml:space="preserve">NIGER</t>
  </si>
  <si>
    <t xml:space="preserve">COPRA MISSION FAISABILITE</t>
  </si>
  <si>
    <t xml:space="preserve">C BERTRAND</t>
  </si>
  <si>
    <t xml:space="preserve">1200T</t>
  </si>
  <si>
    <t xml:space="preserve">EED MISSION ANCRAGE</t>
  </si>
  <si>
    <t xml:space="preserve">M VAUMARNE</t>
  </si>
  <si>
    <t xml:space="preserve">BUDGET</t>
  </si>
  <si>
    <t xml:space="preserve">CUBA</t>
  </si>
  <si>
    <t xml:space="preserve">P DE BERNARDY</t>
  </si>
  <si>
    <t xml:space="preserve">HOLGUIN</t>
  </si>
  <si>
    <t xml:space="preserve">MADAGASCAR</t>
  </si>
  <si>
    <t xml:space="preserve">SAINTE MARIE</t>
  </si>
  <si>
    <t xml:space="preserve">C GRIESS</t>
  </si>
  <si>
    <t xml:space="preserve">TOTAL Sem 1/2022</t>
  </si>
  <si>
    <t xml:space="preserve">CFP CASAMANCE (formateurs) fev-juin 22</t>
  </si>
  <si>
    <r>
      <rPr>
        <b val="true"/>
        <sz val="11"/>
        <color rgb="FF000000"/>
        <rFont val="Calibri"/>
        <family val="2"/>
        <charset val="1"/>
      </rPr>
      <t xml:space="preserve">2</t>
    </r>
    <r>
      <rPr>
        <b val="true"/>
        <vertAlign val="superscript"/>
        <sz val="11"/>
        <color rgb="FF000000"/>
        <rFont val="Calibri"/>
        <family val="2"/>
        <charset val="1"/>
      </rPr>
      <t xml:space="preserve">e</t>
    </r>
    <r>
      <rPr>
        <b val="true"/>
        <sz val="11"/>
        <color rgb="FF000000"/>
        <rFont val="Calibri"/>
        <family val="2"/>
        <charset val="1"/>
      </rPr>
      <t xml:space="preserve"> SEMEMESTRE 2022</t>
    </r>
  </si>
  <si>
    <t xml:space="preserve">CFP CASAMANCE (formateurs) oct-nov 22</t>
  </si>
  <si>
    <t xml:space="preserve">ALIM SOLIDAIRE/ILES EDUCATIVES juil 23</t>
  </si>
  <si>
    <t xml:space="preserve">ALIM SOLIDAIRE/ILES EDUCATIVES nov 23</t>
  </si>
  <si>
    <t xml:space="preserve">Slovaquie</t>
  </si>
  <si>
    <t xml:space="preserve">Jacques Renner</t>
  </si>
  <si>
    <t xml:space="preserve">Cameroun (ACAPEM)</t>
  </si>
  <si>
    <t xml:space="preserve">Annie Martin</t>
  </si>
  <si>
    <t xml:space="preserve">LAOS</t>
  </si>
  <si>
    <t xml:space="preserve">Sylvie Liziard</t>
  </si>
  <si>
    <t xml:space="preserve">Albanie</t>
  </si>
  <si>
    <t xml:space="preserve">Martine Ract</t>
  </si>
  <si>
    <t xml:space="preserve">Educmad+</t>
  </si>
  <si>
    <t xml:space="preserve">Marie Claire Boudrique</t>
  </si>
  <si>
    <t xml:space="preserve">République Tchèque</t>
  </si>
  <si>
    <t xml:space="preserve">Marc Mrudieux</t>
  </si>
  <si>
    <t xml:space="preserve">Togo</t>
  </si>
  <si>
    <t xml:space="preserve">Liliane Deloche</t>
  </si>
  <si>
    <t xml:space="preserve">Guinée</t>
  </si>
  <si>
    <t xml:space="preserve">Guy Berthou</t>
  </si>
  <si>
    <t xml:space="preserve">Comores</t>
  </si>
  <si>
    <t xml:space="preserve">Alain Bresteau</t>
  </si>
  <si>
    <t xml:space="preserve">COPRA 2 MISSION FAISABILITE</t>
  </si>
  <si>
    <t xml:space="preserve">ADJARRA Benin</t>
  </si>
  <si>
    <t xml:space="preserve">Ste Marie Madagascar</t>
  </si>
  <si>
    <t xml:space="preserve">Claire Griess</t>
  </si>
  <si>
    <t xml:space="preserve">Cameroun </t>
  </si>
  <si>
    <t xml:space="preserve">JF Maho</t>
  </si>
  <si>
    <t xml:space="preserve">Kenya</t>
  </si>
  <si>
    <t xml:space="preserve">Edith Shock</t>
  </si>
  <si>
    <t xml:space="preserve">Sénégal Bargny</t>
  </si>
  <si>
    <t xml:space="preserve">Michele Torlois
</t>
  </si>
  <si>
    <t xml:space="preserve">Burkina</t>
  </si>
  <si>
    <t xml:space="preserve">Allain Pierre</t>
  </si>
  <si>
    <t xml:space="preserve">Comores, Madagascar</t>
  </si>
  <si>
    <t xml:space="preserve">Chantal Foulon RP</t>
  </si>
  <si>
    <t xml:space="preserve">TOTAL Sem 2/2022</t>
  </si>
  <si>
    <t xml:space="preserve">Total Missions</t>
  </si>
  <si>
    <t xml:space="preserve">voir fichier Elvis Extra comptable missions</t>
  </si>
  <si>
    <t xml:space="preserve">Dep Hors Missions (Réalisé)</t>
  </si>
  <si>
    <t xml:space="preserve">Rémunérations</t>
  </si>
  <si>
    <t xml:space="preserve">Instances (A préciser)</t>
  </si>
  <si>
    <t xml:space="preserve"> Net mensuel</t>
  </si>
  <si>
    <t xml:space="preserve"> Brut mensuel</t>
  </si>
  <si>
    <t xml:space="preserve">charges patronales</t>
  </si>
  <si>
    <t xml:space="preserve">CA (voir feuille CA)</t>
  </si>
  <si>
    <t xml:space="preserve">JL, Elvis</t>
  </si>
  <si>
    <t xml:space="preserve">Séminaires type Pommeraye</t>
  </si>
  <si>
    <t xml:space="preserve">Laura</t>
  </si>
  <si>
    <t xml:space="preserve">Apprentis</t>
  </si>
  <si>
    <t xml:space="preserve">A vérifier la subv Sylae 650 e</t>
  </si>
  <si>
    <t xml:space="preserve">Nabyla</t>
  </si>
  <si>
    <t xml:space="preserve">Brut</t>
  </si>
  <si>
    <t xml:space="preserve">charges sociales</t>
  </si>
  <si>
    <t xml:space="preserve">Salaires rémunérations</t>
  </si>
  <si>
    <t xml:space="preserve">Salaire JL, Elvis  (Imputé 72% VEC,  38 % PMP) rémunération</t>
  </si>
  <si>
    <t xml:space="preserve">6+9 mois JL, 3 mois Elvis</t>
  </si>
  <si>
    <t xml:space="preserve">Salaires Charges sociales</t>
  </si>
  <si>
    <t xml:space="preserve">Salaire coordinatrice (Laura) 1900 net/mois) (Imputé 100 % VEC) </t>
  </si>
  <si>
    <t xml:space="preserve">4 mois Laura+10 mois Apprentissage</t>
  </si>
  <si>
    <t xml:space="preserve">Cotisations (A vérifier)</t>
  </si>
  <si>
    <t xml:space="preserve">Laura apprentie</t>
  </si>
  <si>
    <t xml:space="preserve">12 mois Apprentie</t>
  </si>
  <si>
    <t xml:space="preserve">Salaire 2 apprentis</t>
  </si>
  <si>
    <t xml:space="preserve">3 mois Apprentis</t>
  </si>
  <si>
    <t xml:space="preserve">Salaire Nabyla</t>
  </si>
  <si>
    <t xml:space="preserve">2,5 mois Nabyla</t>
  </si>
  <si>
    <t xml:space="preserve">Total</t>
  </si>
  <si>
    <t xml:space="preserve">Location Photocopieuse (à vérifier)</t>
  </si>
  <si>
    <t xml:space="preserve">T4 en 2021 +T1+T2+T3 </t>
  </si>
  <si>
    <t xml:space="preserve">FreeBox + Internet FV + Téléphone FV</t>
  </si>
  <si>
    <r>
      <rPr>
        <sz val="11"/>
        <color rgb="FFFF0000"/>
        <rFont val="Arial"/>
        <family val="2"/>
        <charset val="1"/>
      </rPr>
      <t xml:space="preserve">Maintenance Syrus (à vérifier) 450</t>
    </r>
    <r>
      <rPr>
        <vertAlign val="superscript"/>
        <sz val="11"/>
        <color rgb="FFFF0000"/>
        <rFont val="Arial"/>
        <family val="2"/>
        <charset val="1"/>
      </rPr>
      <t xml:space="preserve"> euros :</t>
    </r>
    <r>
      <rPr>
        <sz val="11"/>
        <color rgb="FFFF0000"/>
        <rFont val="Arial"/>
        <family val="2"/>
        <charset val="1"/>
      </rPr>
      <t xml:space="preserve"> 6 trimestres</t>
    </r>
  </si>
  <si>
    <t xml:space="preserve">Rémunérations intermédiaires et honoraires (formation) </t>
  </si>
  <si>
    <t xml:space="preserve">Formation</t>
  </si>
  <si>
    <t xml:space="preserve">Expert Comptable</t>
  </si>
  <si>
    <t xml:space="preserve">facture non parvenue compte annuel </t>
  </si>
  <si>
    <t xml:space="preserve">CAC Audit France</t>
  </si>
  <si>
    <t xml:space="preserve">5280 e en 2021 + facture non parvenue compte annuel 2022</t>
  </si>
  <si>
    <t xml:space="preserve">certification des comptes annuels</t>
  </si>
  <si>
    <t xml:space="preserve">GEA CONSEIL</t>
  </si>
  <si>
    <t xml:space="preserve">Charges fixes de fonctionnement (local, maintenance, …) 50 % pour PMP</t>
  </si>
  <si>
    <t xml:space="preserve">Loc FV, Nivert par an</t>
  </si>
  <si>
    <r>
      <rPr>
        <sz val="11"/>
        <color rgb="FF000000"/>
        <rFont val="Arial"/>
        <family val="2"/>
        <charset val="1"/>
      </rPr>
      <t xml:space="preserve">Location local SAF, électricité, déménagement, une pièce en +</t>
    </r>
    <r>
      <rPr>
        <sz val="11"/>
        <color rgb="FFFF0000"/>
        <rFont val="Arial"/>
        <family val="2"/>
        <charset val="1"/>
      </rPr>
      <t xml:space="preserve">  (A vérifier)</t>
    </r>
  </si>
  <si>
    <t xml:space="preserve">Elect par an à verifier</t>
  </si>
  <si>
    <t xml:space="preserve">Maintenance Logiciel SAGE/Ciel</t>
  </si>
  <si>
    <t xml:space="preserve">Déménagement</t>
  </si>
  <si>
    <t xml:space="preserve">Electricité  (A vérifier)</t>
  </si>
  <si>
    <t xml:space="preserve">Agence immo Nivert</t>
  </si>
  <si>
    <r>
      <rPr>
        <sz val="11"/>
        <color rgb="FF000000"/>
        <rFont val="Arial"/>
        <family val="2"/>
        <charset val="1"/>
      </rPr>
      <t xml:space="preserve">Hébergeur Globenet</t>
    </r>
    <r>
      <rPr>
        <sz val="11"/>
        <color rgb="FFFF0000"/>
        <rFont val="Arial"/>
        <family val="2"/>
        <charset val="1"/>
      </rPr>
      <t xml:space="preserve"> (A vérifier)</t>
    </r>
  </si>
  <si>
    <t xml:space="preserve">Une pièce en plus par an</t>
  </si>
  <si>
    <t xml:space="preserve">Calcul des recettes</t>
  </si>
  <si>
    <t xml:space="preserve">%</t>
  </si>
  <si>
    <t xml:space="preserve">COLLECTIVITES TERRITORIALES</t>
  </si>
  <si>
    <t xml:space="preserve">Conseils régionaux</t>
  </si>
  <si>
    <t xml:space="preserve">Nord (NRJ pour l'Afrique)</t>
  </si>
  <si>
    <t xml:space="preserve">BFC (Burkina)</t>
  </si>
  <si>
    <t xml:space="preserve">Centre VdL</t>
  </si>
  <si>
    <t xml:space="preserve">Occitanie (Bargny)</t>
  </si>
  <si>
    <t xml:space="preserve">Bretagne (Chevalier)</t>
  </si>
  <si>
    <t xml:space="preserve">A venir</t>
  </si>
  <si>
    <t xml:space="preserve">total</t>
  </si>
  <si>
    <t xml:space="preserve">Conseils départementaux</t>
  </si>
  <si>
    <t xml:space="preserve">Isère (Cuba)</t>
  </si>
  <si>
    <t xml:space="preserve">Divers à venir</t>
  </si>
  <si>
    <t xml:space="preserve">Communes</t>
  </si>
  <si>
    <t xml:space="preserve">Casamance (Rennes)</t>
  </si>
  <si>
    <t xml:space="preserve">Brest + Divers  (Adjara)</t>
  </si>
  <si>
    <t xml:space="preserve">Fonds privés</t>
  </si>
  <si>
    <t xml:space="preserve">Berthou Guinée</t>
  </si>
  <si>
    <t xml:space="preserve">Madagascar Ste Marie</t>
  </si>
  <si>
    <t xml:space="preserve">Fonds régions (AGR)</t>
  </si>
  <si>
    <t xml:space="preserve">Air Liquide</t>
  </si>
  <si>
    <t xml:space="preserve">Comores SADEV</t>
  </si>
  <si>
    <t xml:space="preserve">Tunisie</t>
  </si>
  <si>
    <t xml:space="preserve">Europes EST</t>
  </si>
  <si>
    <t xml:space="preserve">SUBVENTION VEC</t>
  </si>
  <si>
    <t xml:space="preserve">Ambassade SCAC</t>
  </si>
  <si>
    <t xml:space="preserve">COTISATIONS </t>
  </si>
  <si>
    <t xml:space="preserve">FONDS PROPRES GREF</t>
  </si>
  <si>
    <t xml:space="preserve">(RELIQUAT S/ MISSIONS TERMINEES)</t>
  </si>
  <si>
    <t xml:space="preserve">TOTAL</t>
  </si>
  <si>
    <t xml:space="preserve">Subvention VEC</t>
  </si>
  <si>
    <t xml:space="preserve">2021/2022</t>
  </si>
  <si>
    <t xml:space="preserve">OLD </t>
  </si>
  <si>
    <t xml:space="preserve">CONVENTION AVEC LE FONJEP POUR LA PERIODE DU 01/07/2021 AU 31/12/2022 (18 MOIS)</t>
  </si>
  <si>
    <t xml:space="preserve">60% VERSE A LA N0TIFICATION - 30% AU BILAN DE MI-PARCOURS 30/6/2022 </t>
  </si>
  <si>
    <t xml:space="preserve">SOLDE AU COMPTE-RENDU NARRATIF ET FINANCIER (LIMITE D'ENVOI 28/02/2023)</t>
  </si>
  <si>
    <r>
      <rPr>
        <sz val="10"/>
        <color rgb="FF000000"/>
        <rFont val="Arial"/>
        <family val="2"/>
        <charset val="1"/>
      </rPr>
      <t xml:space="preserve">COMPTABILISATION SUR 2021 ET 2022 EN FONCTION DE L'</t>
    </r>
    <r>
      <rPr>
        <b val="true"/>
        <sz val="10"/>
        <color rgb="FFFF0000"/>
        <rFont val="Calibri"/>
        <family val="2"/>
        <charset val="1"/>
      </rPr>
      <t xml:space="preserve">UTILISATION DE LA SUBVENTION</t>
    </r>
  </si>
  <si>
    <t xml:space="preserve">BUDGET Prévu (voir note construction du budget)</t>
  </si>
  <si>
    <t xml:space="preserve">DEPENSES</t>
  </si>
  <si>
    <t xml:space="preserve">RECETTES</t>
  </si>
  <si>
    <t xml:space="preserve">DETAIL</t>
  </si>
  <si>
    <t xml:space="preserve">MONTANT</t>
  </si>
  <si>
    <t xml:space="preserve">PROJETS</t>
  </si>
  <si>
    <t xml:space="preserve">FONCTIONNEMENT</t>
  </si>
  <si>
    <t xml:space="preserve">   COMMUNICATION</t>
  </si>
  <si>
    <t xml:space="preserve">     CONSEILS REGIONAUX</t>
  </si>
  <si>
    <t xml:space="preserve">   FORMATION</t>
  </si>
  <si>
    <t xml:space="preserve">     CONSEILS DEPARTEMENTAUX</t>
  </si>
  <si>
    <t xml:space="preserve">   SALARIE (3/4 TEMPS)</t>
  </si>
  <si>
    <t xml:space="preserve">     COMMUNES</t>
  </si>
  <si>
    <t xml:space="preserve">   S/TOTAL</t>
  </si>
  <si>
    <t xml:space="preserve">      TOTAL</t>
  </si>
  <si>
    <t xml:space="preserve">FRAIS DE STRUCTURE </t>
  </si>
  <si>
    <t xml:space="preserve">FONDS PRIVES</t>
  </si>
  <si>
    <t xml:space="preserve">Détail dépenses prévues (ligne projets)</t>
  </si>
  <si>
    <t xml:space="preserve">Achats</t>
  </si>
  <si>
    <t xml:space="preserve">Assurance</t>
  </si>
  <si>
    <t xml:space="preserve">Déplacement Missions</t>
  </si>
  <si>
    <t xml:space="preserve">124 missions (750 euros / mission)</t>
  </si>
  <si>
    <t xml:space="preserve">Déplacement sur place</t>
  </si>
  <si>
    <t xml:space="preserve">Hébergement</t>
  </si>
  <si>
    <t xml:space="preserve">124 missions, 30 nuits (21,5 euros / nuit)</t>
  </si>
  <si>
    <t xml:space="preserve">Erreur de calcul ds note construct budget : diff : 500 euros</t>
  </si>
  <si>
    <t xml:space="preserve">Tuilage présentiel</t>
  </si>
  <si>
    <t xml:space="preserve">124 adh 100 euros/adh</t>
  </si>
  <si>
    <t xml:space="preserve">Réu 30 pers support</t>
  </si>
  <si>
    <t xml:space="preserve">Frais bancaires</t>
  </si>
  <si>
    <t xml:space="preserve">Détail recettes prévues  (voir note construction du budget)</t>
  </si>
  <si>
    <t xml:space="preserve">BUDGET Réalisé (justifiable)</t>
  </si>
  <si>
    <t xml:space="preserve">La ligne "projets" répertorie les dépenses (ci-dessous le détail) concernant la réalisation des missions (Hors PMP). A voir ce que l'on peut compter sur cette ligne. Le nombre de 124 missions peut être ajusté. Les montants Communication, Formation et Salarié peuvent être également ajustés.</t>
  </si>
  <si>
    <t xml:space="preserve">   Communication</t>
  </si>
  <si>
    <t xml:space="preserve">     Conseils régionaux</t>
  </si>
  <si>
    <t xml:space="preserve">   Formation</t>
  </si>
  <si>
    <t xml:space="preserve">     Conseils départementaux</t>
  </si>
  <si>
    <t xml:space="preserve">   Salarié</t>
  </si>
  <si>
    <t xml:space="preserve">     Communes</t>
  </si>
  <si>
    <t xml:space="preserve">Total Fonct</t>
  </si>
  <si>
    <t xml:space="preserve">      Total Collectivités</t>
  </si>
  <si>
    <t xml:space="preserve">Détail dépenses réalisées  (ligne projets) (justifiable)</t>
  </si>
  <si>
    <t xml:space="preserve">voir dernier etat du SAF</t>
  </si>
  <si>
    <t xml:space="preserve">Détail recettes réalisées (justifiable)</t>
  </si>
  <si>
    <t xml:space="preserve">Casamance CFP (Rennes)</t>
  </si>
  <si>
    <t xml:space="preserve">voir etat du SAF du 9 mars 22</t>
  </si>
  <si>
    <t xml:space="preserve">BILAN</t>
  </si>
  <si>
    <t xml:space="preserve">dépenses réalisées</t>
  </si>
  <si>
    <t xml:space="preserve">dépenses prévues</t>
  </si>
  <si>
    <t xml:space="preserve">Déficit</t>
  </si>
  <si>
    <t xml:space="preserve">Recettes réalisées</t>
  </si>
  <si>
    <t xml:space="preserve">Recettes prévues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</si>
</sst>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"/>
    <numFmt numFmtId="166" formatCode="0.00\ %"/>
    <numFmt numFmtId="167" formatCode="#,##0&quot; €&quot;"/>
    <numFmt numFmtId="168" formatCode="General"/>
    <numFmt numFmtId="169" formatCode="0.0%"/>
    <numFmt numFmtId="170" formatCode="0\ %"/>
  </numFmts>
  <fonts count="6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6"/>
      <color rgb="FF000080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b val="true"/>
      <sz val="11"/>
      <color rgb="FF000080"/>
      <name val="Arial"/>
      <family val="2"/>
      <charset val="1"/>
    </font>
    <font>
      <sz val="10"/>
      <color rgb="FF000080"/>
      <name val="Microsoft Sans Serif"/>
      <family val="1"/>
      <charset val="1"/>
    </font>
    <font>
      <i val="true"/>
      <sz val="9"/>
      <color rgb="FF000080"/>
      <name val="Arial"/>
      <family val="2"/>
      <charset val="1"/>
    </font>
    <font>
      <b val="true"/>
      <i val="true"/>
      <sz val="12"/>
      <color rgb="FF000000"/>
      <name val="Arial"/>
      <family val="2"/>
      <charset val="1"/>
    </font>
    <font>
      <b val="true"/>
      <i val="true"/>
      <sz val="12"/>
      <color rgb="FF000066"/>
      <name val="Microsoft Sans Serif"/>
      <family val="1"/>
      <charset val="1"/>
    </font>
    <font>
      <b val="true"/>
      <i val="true"/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66"/>
      <name val="Arial"/>
      <family val="2"/>
      <charset val="1"/>
    </font>
    <font>
      <sz val="11"/>
      <color rgb="FF000066"/>
      <name val="Arial"/>
      <family val="2"/>
      <charset val="1"/>
    </font>
    <font>
      <sz val="10"/>
      <color rgb="FF000066"/>
      <name val="Microsoft Sans Serif"/>
      <family val="1"/>
      <charset val="1"/>
    </font>
    <font>
      <sz val="8"/>
      <color rgb="FF000066"/>
      <name val="Microsoft Sans Serif"/>
      <family val="1"/>
      <charset val="1"/>
    </font>
    <font>
      <sz val="9"/>
      <color rgb="FF111111"/>
      <name val="Arial"/>
      <family val="2"/>
      <charset val="1"/>
    </font>
    <font>
      <sz val="11"/>
      <color rgb="FF111111"/>
      <name val="Arial"/>
      <family val="2"/>
      <charset val="1"/>
    </font>
    <font>
      <b val="true"/>
      <i val="true"/>
      <sz val="12"/>
      <color rgb="FF000066"/>
      <name val="Arial"/>
      <family val="2"/>
      <charset val="1"/>
    </font>
    <font>
      <sz val="11"/>
      <color rgb="FFC9211E"/>
      <name val="Arial"/>
      <family val="2"/>
      <charset val="1"/>
    </font>
    <font>
      <b val="true"/>
      <sz val="9"/>
      <color rgb="FFC9211E"/>
      <name val="Arial"/>
      <family val="2"/>
      <charset val="1"/>
    </font>
    <font>
      <sz val="11"/>
      <color rgb="FFC9211E"/>
      <name val="Calibri"/>
      <family val="2"/>
      <charset val="1"/>
    </font>
    <font>
      <b val="true"/>
      <sz val="9"/>
      <color rgb="FF000000"/>
      <name val="Arial"/>
      <family val="2"/>
      <charset val="1"/>
    </font>
    <font>
      <sz val="9"/>
      <color rgb="FFFF0000"/>
      <name val="Arial"/>
      <family val="2"/>
      <charset val="1"/>
    </font>
    <font>
      <sz val="9"/>
      <color rgb="FFC9211E"/>
      <name val="Arial"/>
      <family val="2"/>
      <charset val="1"/>
    </font>
    <font>
      <b val="true"/>
      <sz val="8"/>
      <color rgb="FF000066"/>
      <name val="Microsoft Sans Serif"/>
      <family val="1"/>
      <charset val="1"/>
    </font>
    <font>
      <b val="true"/>
      <sz val="8"/>
      <color rgb="FF000000"/>
      <name val="Microsoft Sans Serif"/>
      <family val="1"/>
      <charset val="1"/>
    </font>
    <font>
      <b val="true"/>
      <i val="true"/>
      <sz val="10"/>
      <color rgb="FF000000"/>
      <name val="Arial"/>
      <family val="2"/>
      <charset val="1"/>
    </font>
    <font>
      <i val="true"/>
      <sz val="12"/>
      <color rgb="FF000000"/>
      <name val="Arial"/>
      <family val="2"/>
      <charset val="1"/>
    </font>
    <font>
      <sz val="11"/>
      <color rgb="FF000080"/>
      <name val="Arial"/>
      <family val="2"/>
      <charset val="1"/>
    </font>
    <font>
      <i val="true"/>
      <sz val="8"/>
      <color rgb="FF000080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sz val="9"/>
      <color rgb="FF000080"/>
      <name val="Arial"/>
      <family val="2"/>
      <charset val="1"/>
    </font>
    <font>
      <i val="true"/>
      <sz val="10"/>
      <color rgb="FF00008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C9211E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2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vertAlign val="superscript"/>
      <sz val="11"/>
      <color rgb="FF000000"/>
      <name val="Calibri"/>
      <family val="2"/>
      <charset val="1"/>
    </font>
    <font>
      <b val="true"/>
      <sz val="11"/>
      <color rgb="FFB3CAC7"/>
      <name val="Calibri"/>
      <family val="2"/>
      <charset val="1"/>
    </font>
    <font>
      <sz val="10"/>
      <color rgb="FF111111"/>
      <name val="Arial"/>
      <family val="2"/>
      <charset val="1"/>
    </font>
    <font>
      <sz val="11"/>
      <color rgb="FF1C1C1C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i val="true"/>
      <sz val="11"/>
      <name val="Arial"/>
      <family val="2"/>
      <charset val="1"/>
    </font>
    <font>
      <sz val="11"/>
      <color rgb="FFFF0000"/>
      <name val="Arial"/>
      <family val="2"/>
      <charset val="1"/>
    </font>
    <font>
      <vertAlign val="superscript"/>
      <sz val="11"/>
      <color rgb="FFFF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20"/>
      <color rgb="FFFF0000"/>
      <name val="Calibri"/>
      <family val="2"/>
      <charset val="1"/>
    </font>
    <font>
      <b val="true"/>
      <sz val="10"/>
      <color rgb="FFFF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1"/>
      <color rgb="FFFF0000"/>
      <name val="Arial"/>
      <family val="2"/>
      <charset val="1"/>
    </font>
    <font>
      <b val="true"/>
      <sz val="11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B3CAC7"/>
      </patternFill>
    </fill>
    <fill>
      <patternFill patternType="solid">
        <fgColor rgb="FF5B9BD4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B3CAC7"/>
      </patternFill>
    </fill>
  </fills>
  <borders count="3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6" fontId="2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3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2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1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3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3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13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1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2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3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36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3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3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39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3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39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4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2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2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3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3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3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2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2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6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6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7" fillId="0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4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8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4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9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9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9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9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3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3" fillId="0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4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5" fontId="14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15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1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5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3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4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4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2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3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9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0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0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2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2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61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6" fillId="5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9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6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6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6" fillId="5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CAC7"/>
      <rgbColor rgb="FF808080"/>
      <rgbColor rgb="FF5B9BD4"/>
      <rgbColor rgb="FF993366"/>
      <rgbColor rgb="FFFFFFCC"/>
      <rgbColor rgb="FFCCFFFF"/>
      <rgbColor rgb="FF660066"/>
      <rgbColor rgb="FFFF8080"/>
      <rgbColor rgb="FF0066CC"/>
      <rgbColor rgb="FFDDDDDD"/>
      <rgbColor rgb="FF000066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C9211E"/>
      <rgbColor rgb="FF993366"/>
      <rgbColor rgb="FF333399"/>
      <rgbColor rgb="FF1C1C1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58"/>
  <sheetViews>
    <sheetView showFormulas="false" showGridLines="true" showRowColHeaders="true" showZeros="true" rightToLeft="false" tabSelected="true" showOutlineSymbols="true" defaultGridColor="true" view="normal" topLeftCell="A34" colorId="64" zoomScale="100" zoomScaleNormal="100" zoomScalePageLayoutView="100" workbookViewId="0">
      <selection pane="topLeft" activeCell="F21" activeCellId="0" sqref="F21"/>
    </sheetView>
  </sheetViews>
  <sheetFormatPr defaultColWidth="10.59765625" defaultRowHeight="13.8" zeroHeight="false" outlineLevelRow="0" outlineLevelCol="0"/>
  <cols>
    <col collapsed="false" customWidth="true" hidden="false" outlineLevel="0" max="1" min="1" style="1" width="40.56"/>
    <col collapsed="false" customWidth="true" hidden="false" outlineLevel="0" max="2" min="2" style="2" width="8.89"/>
    <col collapsed="false" customWidth="true" hidden="false" outlineLevel="0" max="3" min="3" style="3" width="6.56"/>
    <col collapsed="false" customWidth="true" hidden="false" outlineLevel="0" max="4" min="4" style="4" width="8.89"/>
    <col collapsed="false" customWidth="true" hidden="false" outlineLevel="0" max="5" min="5" style="5" width="9"/>
    <col collapsed="false" customWidth="true" hidden="false" outlineLevel="0" max="6" min="6" style="1" width="42.56"/>
    <col collapsed="false" customWidth="true" hidden="false" outlineLevel="0" max="7" min="7" style="3" width="8.89"/>
    <col collapsed="false" customWidth="true" hidden="false" outlineLevel="0" max="8" min="8" style="6" width="9.66"/>
    <col collapsed="false" customWidth="false" hidden="false" outlineLevel="0" max="1022" min="9" style="7" width="10.58"/>
    <col collapsed="false" customWidth="true" hidden="false" outlineLevel="0" max="1024" min="1023" style="0" width="11.52"/>
  </cols>
  <sheetData>
    <row r="1" s="9" customFormat="true" ht="21.45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AMI1" s="0"/>
      <c r="AMJ1" s="0"/>
    </row>
    <row r="2" s="15" customFormat="true" ht="13.8" hidden="false" customHeight="false" outlineLevel="0" collapsed="false">
      <c r="A2" s="10"/>
      <c r="B2" s="11"/>
      <c r="C2" s="10"/>
      <c r="D2" s="12"/>
      <c r="E2" s="13"/>
      <c r="F2" s="10"/>
      <c r="G2" s="10"/>
      <c r="H2" s="14"/>
      <c r="AMI2" s="0"/>
      <c r="AMJ2" s="0"/>
    </row>
    <row r="3" s="15" customFormat="true" ht="13.95" hidden="false" customHeight="true" outlineLevel="0" collapsed="false">
      <c r="A3" s="16" t="s">
        <v>1</v>
      </c>
      <c r="B3" s="11" t="s">
        <v>2</v>
      </c>
      <c r="C3" s="11" t="s">
        <v>3</v>
      </c>
      <c r="D3" s="12" t="s">
        <v>4</v>
      </c>
      <c r="E3" s="12"/>
      <c r="F3" s="16" t="s">
        <v>5</v>
      </c>
      <c r="G3" s="10" t="s">
        <v>6</v>
      </c>
      <c r="H3" s="14" t="s">
        <v>4</v>
      </c>
      <c r="AMI3" s="0"/>
      <c r="AMJ3" s="0"/>
    </row>
    <row r="4" customFormat="false" ht="13.95" hidden="false" customHeight="true" outlineLevel="0" collapsed="false">
      <c r="A4" s="17" t="s">
        <v>7</v>
      </c>
      <c r="B4" s="18"/>
      <c r="C4" s="19"/>
      <c r="D4" s="20"/>
      <c r="E4" s="20"/>
      <c r="F4" s="17" t="s">
        <v>8</v>
      </c>
      <c r="G4" s="17"/>
      <c r="H4" s="17"/>
    </row>
    <row r="5" customFormat="false" ht="27.7" hidden="false" customHeight="false" outlineLevel="0" collapsed="false">
      <c r="A5" s="21" t="s">
        <v>9</v>
      </c>
      <c r="B5" s="22" t="n">
        <f aca="false">SUM(C6:C7)</f>
        <v>10000</v>
      </c>
      <c r="C5" s="23" t="s">
        <v>3</v>
      </c>
      <c r="D5" s="24" t="n">
        <f aca="false">SUM(E6:E7)</f>
        <v>5000</v>
      </c>
      <c r="E5" s="24" t="s">
        <v>3</v>
      </c>
      <c r="F5" s="25" t="s">
        <v>10</v>
      </c>
      <c r="G5" s="26" t="n">
        <v>0</v>
      </c>
      <c r="H5" s="27" t="n">
        <v>0</v>
      </c>
    </row>
    <row r="6" customFormat="false" ht="13.8" hidden="false" customHeight="false" outlineLevel="0" collapsed="false">
      <c r="A6" s="28" t="s">
        <v>11</v>
      </c>
      <c r="B6" s="29" t="s">
        <v>3</v>
      </c>
      <c r="C6" s="30" t="n">
        <v>10000</v>
      </c>
      <c r="D6" s="31"/>
      <c r="E6" s="32" t="n">
        <v>5000</v>
      </c>
      <c r="F6" s="33" t="s">
        <v>12</v>
      </c>
      <c r="G6" s="34" t="n">
        <v>0</v>
      </c>
      <c r="H6" s="27" t="n">
        <v>0</v>
      </c>
    </row>
    <row r="7" customFormat="false" ht="13.8" hidden="false" customHeight="false" outlineLevel="0" collapsed="false">
      <c r="A7" s="28" t="s">
        <v>13</v>
      </c>
      <c r="B7" s="29" t="s">
        <v>3</v>
      </c>
      <c r="C7" s="30" t="n">
        <v>0</v>
      </c>
      <c r="D7" s="31"/>
      <c r="E7" s="32" t="n">
        <v>0</v>
      </c>
      <c r="F7" s="33" t="s">
        <v>14</v>
      </c>
      <c r="G7" s="34" t="n">
        <v>0</v>
      </c>
      <c r="H7" s="27" t="n">
        <v>0</v>
      </c>
    </row>
    <row r="8" customFormat="false" ht="13.8" hidden="false" customHeight="false" outlineLevel="0" collapsed="false">
      <c r="A8" s="35"/>
      <c r="B8" s="36"/>
      <c r="C8" s="26"/>
      <c r="D8" s="37"/>
      <c r="E8" s="38"/>
      <c r="F8" s="39"/>
      <c r="G8" s="40"/>
      <c r="H8" s="41"/>
    </row>
    <row r="9" customFormat="false" ht="26.25" hidden="false" customHeight="true" outlineLevel="0" collapsed="false">
      <c r="A9" s="21" t="s">
        <v>15</v>
      </c>
      <c r="B9" s="22" t="n">
        <f aca="false">SUM(C10:C13)</f>
        <v>1000</v>
      </c>
      <c r="C9" s="23" t="s">
        <v>3</v>
      </c>
      <c r="D9" s="24" t="n">
        <f aca="false">SUM(E10:E13)</f>
        <v>17556.4</v>
      </c>
      <c r="E9" s="24" t="s">
        <v>3</v>
      </c>
      <c r="F9" s="25" t="s">
        <v>16</v>
      </c>
      <c r="G9" s="26"/>
      <c r="H9" s="27"/>
    </row>
    <row r="10" customFormat="false" ht="24.05" hidden="false" customHeight="false" outlineLevel="0" collapsed="false">
      <c r="A10" s="42" t="s">
        <v>17</v>
      </c>
      <c r="B10" s="43" t="s">
        <v>3</v>
      </c>
      <c r="C10" s="44" t="n">
        <v>0</v>
      </c>
      <c r="D10" s="45"/>
      <c r="E10" s="46" t="n">
        <f aca="false">'dep hors missions'!B13</f>
        <v>15461.4</v>
      </c>
      <c r="F10" s="25" t="s">
        <v>18</v>
      </c>
      <c r="G10" s="47" t="n">
        <v>100000</v>
      </c>
      <c r="H10" s="14" t="n">
        <v>100000</v>
      </c>
    </row>
    <row r="11" customFormat="false" ht="24.05" hidden="false" customHeight="false" outlineLevel="0" collapsed="false">
      <c r="A11" s="28" t="s">
        <v>19</v>
      </c>
      <c r="B11" s="29" t="s">
        <v>3</v>
      </c>
      <c r="C11" s="30" t="n">
        <v>0</v>
      </c>
      <c r="D11" s="31"/>
      <c r="E11" s="46" t="s">
        <v>20</v>
      </c>
      <c r="F11" s="48" t="s">
        <v>21</v>
      </c>
      <c r="G11" s="26" t="s">
        <v>22</v>
      </c>
      <c r="H11" s="49" t="n">
        <f aca="false">H10/D46</f>
        <v>0.332035821458814</v>
      </c>
    </row>
    <row r="12" customFormat="false" ht="13.8" hidden="false" customHeight="false" outlineLevel="0" collapsed="false">
      <c r="A12" s="28" t="s">
        <v>23</v>
      </c>
      <c r="B12" s="29" t="s">
        <v>3</v>
      </c>
      <c r="C12" s="30" t="n">
        <v>1000</v>
      </c>
      <c r="D12" s="31"/>
      <c r="E12" s="50" t="n">
        <f aca="false">2496-401</f>
        <v>2095</v>
      </c>
      <c r="F12" s="25" t="s">
        <v>24</v>
      </c>
      <c r="G12" s="26" t="n">
        <v>80000</v>
      </c>
      <c r="H12" s="27" t="n">
        <v>80000</v>
      </c>
    </row>
    <row r="13" customFormat="false" ht="13.8" hidden="false" customHeight="false" outlineLevel="0" collapsed="false">
      <c r="A13" s="28" t="s">
        <v>25</v>
      </c>
      <c r="B13" s="29" t="s">
        <v>3</v>
      </c>
      <c r="C13" s="30" t="n">
        <v>0</v>
      </c>
      <c r="D13" s="31"/>
      <c r="E13" s="32" t="n">
        <v>0</v>
      </c>
      <c r="F13" s="25" t="s">
        <v>3</v>
      </c>
      <c r="G13" s="26"/>
      <c r="H13" s="27"/>
    </row>
    <row r="14" customFormat="false" ht="13.8" hidden="false" customHeight="false" outlineLevel="0" collapsed="false">
      <c r="A14" s="35"/>
      <c r="B14" s="36"/>
      <c r="C14" s="26"/>
      <c r="D14" s="37"/>
      <c r="E14" s="38"/>
      <c r="F14" s="25"/>
      <c r="G14" s="26" t="n">
        <v>18000</v>
      </c>
      <c r="H14" s="27" t="n">
        <v>18000</v>
      </c>
    </row>
    <row r="15" customFormat="false" ht="13.5" hidden="false" customHeight="true" outlineLevel="0" collapsed="false">
      <c r="A15" s="51" t="s">
        <v>26</v>
      </c>
      <c r="B15" s="22" t="n">
        <f aca="false">SUM(C16:C18)</f>
        <v>212500</v>
      </c>
      <c r="C15" s="23" t="s">
        <v>3</v>
      </c>
      <c r="D15" s="24" t="n">
        <f aca="false">SUM(E16:E18)</f>
        <v>162794.41</v>
      </c>
      <c r="E15" s="24" t="s">
        <v>3</v>
      </c>
      <c r="F15" s="25" t="s">
        <v>27</v>
      </c>
      <c r="G15" s="26"/>
      <c r="H15" s="52"/>
    </row>
    <row r="16" customFormat="false" ht="37.2" hidden="false" customHeight="true" outlineLevel="0" collapsed="false">
      <c r="A16" s="28" t="s">
        <v>28</v>
      </c>
      <c r="B16" s="29" t="s">
        <v>3</v>
      </c>
      <c r="C16" s="30" t="n">
        <v>5000</v>
      </c>
      <c r="D16" s="53"/>
      <c r="E16" s="50" t="n">
        <f aca="false">'dep hors missions'!B17</f>
        <v>9676.8</v>
      </c>
      <c r="F16" s="25" t="s">
        <v>3</v>
      </c>
      <c r="G16" s="26"/>
      <c r="H16" s="52"/>
    </row>
    <row r="17" customFormat="false" ht="23.4" hidden="false" customHeight="true" outlineLevel="0" collapsed="false">
      <c r="A17" s="28" t="s">
        <v>29</v>
      </c>
      <c r="B17" s="29" t="s">
        <v>3</v>
      </c>
      <c r="C17" s="54" t="n">
        <v>207300</v>
      </c>
      <c r="D17" s="53"/>
      <c r="E17" s="32" t="n">
        <f aca="false">'dep missions'!G61</f>
        <v>152917.61</v>
      </c>
      <c r="F17" s="25" t="s">
        <v>30</v>
      </c>
      <c r="G17" s="26" t="n">
        <v>4000</v>
      </c>
      <c r="H17" s="27" t="n">
        <v>4000</v>
      </c>
    </row>
    <row r="18" customFormat="false" ht="13.8" hidden="false" customHeight="false" outlineLevel="0" collapsed="false">
      <c r="A18" s="28" t="s">
        <v>31</v>
      </c>
      <c r="B18" s="29" t="s">
        <v>3</v>
      </c>
      <c r="C18" s="30" t="n">
        <v>200</v>
      </c>
      <c r="D18" s="53"/>
      <c r="E18" s="32" t="n">
        <v>200</v>
      </c>
      <c r="F18" s="35" t="s">
        <v>3</v>
      </c>
      <c r="G18" s="26"/>
      <c r="H18" s="52"/>
    </row>
    <row r="19" customFormat="false" ht="13.8" hidden="false" customHeight="false" outlineLevel="0" collapsed="false">
      <c r="A19" s="35"/>
      <c r="B19" s="36"/>
      <c r="C19" s="26"/>
      <c r="D19" s="37"/>
      <c r="E19" s="38"/>
      <c r="G19" s="55"/>
      <c r="H19" s="56"/>
    </row>
    <row r="20" customFormat="false" ht="15" hidden="false" customHeight="true" outlineLevel="0" collapsed="false">
      <c r="A20" s="51" t="s">
        <v>32</v>
      </c>
      <c r="B20" s="22" t="n">
        <f aca="false">SUM(C21:C22)</f>
        <v>5000</v>
      </c>
      <c r="C20" s="23" t="s">
        <v>3</v>
      </c>
      <c r="D20" s="24" t="n">
        <f aca="false">SUM(E21:E22)</f>
        <v>5000</v>
      </c>
      <c r="E20" s="24" t="s">
        <v>3</v>
      </c>
      <c r="F20" s="35" t="s">
        <v>3</v>
      </c>
      <c r="G20" s="26"/>
      <c r="H20" s="52"/>
    </row>
    <row r="21" customFormat="false" ht="24.6" hidden="false" customHeight="true" outlineLevel="0" collapsed="false">
      <c r="A21" s="28" t="s">
        <v>33</v>
      </c>
      <c r="B21" s="29" t="s">
        <v>3</v>
      </c>
      <c r="C21" s="30" t="n">
        <v>5000</v>
      </c>
      <c r="D21" s="53"/>
      <c r="E21" s="32" t="n">
        <v>3000</v>
      </c>
      <c r="F21" s="35" t="s">
        <v>3</v>
      </c>
      <c r="G21" s="26"/>
      <c r="H21" s="52"/>
    </row>
    <row r="22" customFormat="false" ht="36.6" hidden="false" customHeight="true" outlineLevel="0" collapsed="false">
      <c r="A22" s="28" t="s">
        <v>34</v>
      </c>
      <c r="B22" s="29" t="s">
        <v>3</v>
      </c>
      <c r="C22" s="30" t="n">
        <v>0</v>
      </c>
      <c r="D22" s="53"/>
      <c r="E22" s="32" t="n">
        <v>2000</v>
      </c>
      <c r="F22" s="35" t="s">
        <v>3</v>
      </c>
      <c r="G22" s="26"/>
      <c r="H22" s="52"/>
    </row>
    <row r="23" customFormat="false" ht="13.8" hidden="false" customHeight="false" outlineLevel="0" collapsed="false">
      <c r="A23" s="35"/>
      <c r="B23" s="36"/>
      <c r="C23" s="26"/>
      <c r="D23" s="37"/>
      <c r="E23" s="57" t="s">
        <v>3</v>
      </c>
      <c r="F23" s="35"/>
      <c r="G23" s="26"/>
      <c r="H23" s="52"/>
    </row>
    <row r="24" customFormat="false" ht="15" hidden="false" customHeight="false" outlineLevel="0" collapsed="false">
      <c r="A24" s="51" t="s">
        <v>35</v>
      </c>
      <c r="B24" s="22" t="n">
        <f aca="false">SUM(C25:C26)</f>
        <v>0</v>
      </c>
      <c r="C24" s="23" t="s">
        <v>3</v>
      </c>
      <c r="D24" s="24" t="n">
        <f aca="false">SUM(E25:E26)</f>
        <v>0</v>
      </c>
      <c r="E24" s="24" t="n">
        <f aca="false">SUM(E25:E26)</f>
        <v>0</v>
      </c>
      <c r="F24" s="35" t="s">
        <v>3</v>
      </c>
      <c r="G24" s="26"/>
      <c r="H24" s="52"/>
    </row>
    <row r="25" customFormat="false" ht="13.8" hidden="false" customHeight="false" outlineLevel="0" collapsed="false">
      <c r="A25" s="28" t="s">
        <v>36</v>
      </c>
      <c r="B25" s="29" t="s">
        <v>3</v>
      </c>
      <c r="C25" s="30" t="n">
        <v>0</v>
      </c>
      <c r="D25" s="53"/>
      <c r="E25" s="50" t="n">
        <v>0</v>
      </c>
      <c r="F25" s="35" t="s">
        <v>3</v>
      </c>
      <c r="G25" s="26"/>
      <c r="H25" s="52"/>
    </row>
    <row r="26" customFormat="false" ht="13.8" hidden="false" customHeight="false" outlineLevel="0" collapsed="false">
      <c r="A26" s="28" t="s">
        <v>37</v>
      </c>
      <c r="B26" s="29" t="s">
        <v>3</v>
      </c>
      <c r="C26" s="30" t="n">
        <v>0</v>
      </c>
      <c r="D26" s="53"/>
      <c r="E26" s="50" t="n">
        <v>0</v>
      </c>
      <c r="F26" s="25" t="s">
        <v>38</v>
      </c>
      <c r="G26" s="26"/>
      <c r="H26" s="52"/>
    </row>
    <row r="27" customFormat="false" ht="13.8" hidden="false" customHeight="false" outlineLevel="0" collapsed="false">
      <c r="A27" s="35"/>
      <c r="B27" s="36"/>
      <c r="C27" s="26"/>
      <c r="D27" s="37"/>
      <c r="E27" s="57"/>
      <c r="F27" s="25"/>
      <c r="G27" s="26"/>
      <c r="H27" s="52"/>
    </row>
    <row r="28" customFormat="false" ht="25.65" hidden="false" customHeight="true" outlineLevel="0" collapsed="false">
      <c r="A28" s="51" t="s">
        <v>39</v>
      </c>
      <c r="B28" s="22" t="n">
        <f aca="false">SUM(C29:C31)</f>
        <v>50000</v>
      </c>
      <c r="C28" s="23" t="s">
        <v>3</v>
      </c>
      <c r="D28" s="24" t="n">
        <f aca="false">SUM(E29:E31)</f>
        <v>77004.504</v>
      </c>
      <c r="E28" s="24" t="s">
        <v>3</v>
      </c>
      <c r="F28" s="25" t="s">
        <v>40</v>
      </c>
      <c r="G28" s="26"/>
      <c r="H28" s="52"/>
    </row>
    <row r="29" customFormat="false" ht="26.5" hidden="false" customHeight="true" outlineLevel="0" collapsed="false">
      <c r="A29" s="28" t="s">
        <v>41</v>
      </c>
      <c r="B29" s="29" t="s">
        <v>3</v>
      </c>
      <c r="C29" s="30" t="n">
        <v>35000</v>
      </c>
      <c r="D29" s="53"/>
      <c r="E29" s="32" t="n">
        <f aca="false">'dep hors missions'!E13</f>
        <v>60161.1408</v>
      </c>
      <c r="F29" s="58" t="s">
        <v>42</v>
      </c>
      <c r="G29" s="26"/>
      <c r="H29" s="59" t="n">
        <v>11188.79</v>
      </c>
    </row>
    <row r="30" customFormat="false" ht="18.05" hidden="false" customHeight="true" outlineLevel="0" collapsed="false">
      <c r="A30" s="28" t="s">
        <v>43</v>
      </c>
      <c r="B30" s="29" t="s">
        <v>3</v>
      </c>
      <c r="C30" s="30" t="n">
        <v>15000</v>
      </c>
      <c r="D30" s="53"/>
      <c r="E30" s="32" t="n">
        <f aca="false">'dep hors missions'!F13</f>
        <v>16843.3632</v>
      </c>
      <c r="F30" s="25" t="s">
        <v>44</v>
      </c>
      <c r="G30" s="26"/>
      <c r="H30" s="27"/>
    </row>
    <row r="31" customFormat="false" ht="28.5" hidden="false" customHeight="true" outlineLevel="0" collapsed="false">
      <c r="A31" s="60" t="s">
        <v>3</v>
      </c>
      <c r="B31" s="29" t="s">
        <v>3</v>
      </c>
      <c r="C31" s="30" t="s">
        <v>3</v>
      </c>
      <c r="D31" s="53"/>
      <c r="E31" s="61"/>
      <c r="F31" s="25" t="s">
        <v>45</v>
      </c>
      <c r="G31" s="26" t="n">
        <v>71500</v>
      </c>
      <c r="H31" s="27" t="n">
        <v>71500</v>
      </c>
    </row>
    <row r="32" customFormat="false" ht="13.2" hidden="false" customHeight="true" outlineLevel="0" collapsed="false">
      <c r="A32" s="35"/>
      <c r="B32" s="36"/>
      <c r="C32" s="26"/>
      <c r="D32" s="37"/>
      <c r="E32" s="57"/>
      <c r="F32" s="25"/>
      <c r="G32" s="26"/>
      <c r="H32" s="27"/>
    </row>
    <row r="33" s="15" customFormat="true" ht="32.25" hidden="false" customHeight="true" outlineLevel="0" collapsed="false">
      <c r="A33" s="51" t="s">
        <v>46</v>
      </c>
      <c r="B33" s="62" t="n">
        <v>0</v>
      </c>
      <c r="C33" s="47" t="s">
        <v>3</v>
      </c>
      <c r="D33" s="63" t="n">
        <v>0</v>
      </c>
      <c r="E33" s="14" t="s">
        <v>3</v>
      </c>
      <c r="F33" s="39" t="s">
        <v>47</v>
      </c>
      <c r="G33" s="64" t="n">
        <v>0</v>
      </c>
      <c r="H33" s="65" t="n">
        <v>0</v>
      </c>
      <c r="AMI33" s="0"/>
      <c r="AMJ33" s="0"/>
    </row>
    <row r="34" customFormat="false" ht="13.8" hidden="false" customHeight="false" outlineLevel="0" collapsed="false">
      <c r="A34" s="35" t="s">
        <v>3</v>
      </c>
      <c r="B34" s="36"/>
      <c r="C34" s="26"/>
      <c r="D34" s="37"/>
      <c r="E34" s="57" t="s">
        <v>3</v>
      </c>
      <c r="F34" s="25" t="s">
        <v>48</v>
      </c>
      <c r="G34" s="26" t="n">
        <v>5000</v>
      </c>
      <c r="H34" s="27" t="n">
        <v>5000</v>
      </c>
    </row>
    <row r="35" customFormat="false" ht="13.8" hidden="false" customHeight="false" outlineLevel="0" collapsed="false">
      <c r="A35" s="35" t="s">
        <v>3</v>
      </c>
      <c r="B35" s="36"/>
      <c r="C35" s="26"/>
      <c r="D35" s="37"/>
      <c r="E35" s="57" t="s">
        <v>3</v>
      </c>
      <c r="F35" s="25" t="s">
        <v>49</v>
      </c>
      <c r="G35" s="26" t="n">
        <v>0</v>
      </c>
      <c r="H35" s="27" t="n">
        <v>0</v>
      </c>
    </row>
    <row r="36" customFormat="false" ht="12.75" hidden="false" customHeight="true" outlineLevel="0" collapsed="false">
      <c r="A36" s="66" t="s">
        <v>50</v>
      </c>
      <c r="B36" s="62" t="n">
        <v>0</v>
      </c>
      <c r="C36" s="67" t="s">
        <v>3</v>
      </c>
      <c r="D36" s="63" t="n">
        <v>0</v>
      </c>
      <c r="E36" s="38" t="s">
        <v>3</v>
      </c>
      <c r="F36" s="68" t="s">
        <v>51</v>
      </c>
      <c r="G36" s="34" t="n">
        <v>0</v>
      </c>
      <c r="H36" s="27" t="n">
        <v>0</v>
      </c>
    </row>
    <row r="37" customFormat="false" ht="19.65" hidden="false" customHeight="true" outlineLevel="0" collapsed="false">
      <c r="A37" s="66" t="s">
        <v>52</v>
      </c>
      <c r="B37" s="62" t="n">
        <v>0</v>
      </c>
      <c r="C37" s="67" t="s">
        <v>3</v>
      </c>
      <c r="D37" s="63" t="n">
        <v>0</v>
      </c>
      <c r="E37" s="38" t="s">
        <v>3</v>
      </c>
      <c r="F37" s="68" t="s">
        <v>53</v>
      </c>
      <c r="G37" s="34" t="n">
        <v>0</v>
      </c>
      <c r="H37" s="27" t="n">
        <v>0</v>
      </c>
    </row>
    <row r="38" customFormat="false" ht="49.5" hidden="false" customHeight="true" outlineLevel="0" collapsed="false">
      <c r="A38" s="69" t="s">
        <v>54</v>
      </c>
      <c r="B38" s="62" t="n">
        <v>0</v>
      </c>
      <c r="C38" s="70" t="s">
        <v>3</v>
      </c>
      <c r="D38" s="63" t="n">
        <v>0</v>
      </c>
      <c r="E38" s="71" t="s">
        <v>3</v>
      </c>
      <c r="F38" s="72" t="s">
        <v>55</v>
      </c>
      <c r="G38" s="73" t="n">
        <v>0</v>
      </c>
      <c r="H38" s="74" t="n">
        <v>0</v>
      </c>
    </row>
    <row r="39" customFormat="false" ht="31.9" hidden="false" customHeight="true" outlineLevel="0" collapsed="false">
      <c r="A39" s="66" t="s">
        <v>56</v>
      </c>
      <c r="B39" s="62" t="n">
        <v>0</v>
      </c>
      <c r="C39" s="70" t="s">
        <v>3</v>
      </c>
      <c r="D39" s="63" t="n">
        <v>0</v>
      </c>
      <c r="E39" s="71" t="s">
        <v>3</v>
      </c>
      <c r="F39" s="68" t="s">
        <v>57</v>
      </c>
      <c r="G39" s="34" t="n">
        <v>0</v>
      </c>
      <c r="H39" s="27" t="n">
        <v>0</v>
      </c>
    </row>
    <row r="40" customFormat="false" ht="13.8" hidden="false" customHeight="false" outlineLevel="0" collapsed="false">
      <c r="A40" s="75"/>
      <c r="F40" s="75"/>
      <c r="H40" s="76"/>
    </row>
    <row r="41" customFormat="false" ht="29.25" hidden="false" customHeight="true" outlineLevel="0" collapsed="false">
      <c r="A41" s="77" t="s">
        <v>58</v>
      </c>
      <c r="B41" s="22" t="n">
        <f aca="false">SUM(C42:C44)</f>
        <v>20000</v>
      </c>
      <c r="C41" s="78"/>
      <c r="D41" s="24" t="n">
        <f aca="false">SUM(E42:E44)</f>
        <v>33817.01</v>
      </c>
      <c r="E41" s="79" t="s">
        <v>3</v>
      </c>
      <c r="F41" s="80"/>
      <c r="H41" s="76"/>
    </row>
    <row r="42" customFormat="false" ht="32.25" hidden="false" customHeight="true" outlineLevel="0" collapsed="false">
      <c r="A42" s="28" t="s">
        <v>59</v>
      </c>
      <c r="B42" s="29"/>
      <c r="C42" s="30" t="n">
        <v>20000</v>
      </c>
      <c r="D42" s="31"/>
      <c r="E42" s="81" t="n">
        <f aca="false">'dep hors missions'!B25</f>
        <v>33817.01</v>
      </c>
      <c r="F42" s="25" t="s">
        <v>3</v>
      </c>
      <c r="G42" s="26"/>
      <c r="H42" s="52"/>
    </row>
    <row r="43" customFormat="false" ht="21.45" hidden="false" customHeight="true" outlineLevel="0" collapsed="false">
      <c r="A43" s="28" t="s">
        <v>60</v>
      </c>
      <c r="B43" s="29"/>
      <c r="C43" s="30" t="n">
        <v>0</v>
      </c>
      <c r="D43" s="31"/>
      <c r="E43" s="71" t="n">
        <v>0</v>
      </c>
      <c r="F43" s="25" t="s">
        <v>3</v>
      </c>
      <c r="G43" s="26"/>
      <c r="H43" s="52"/>
    </row>
    <row r="44" customFormat="false" ht="27.7" hidden="false" customHeight="false" outlineLevel="0" collapsed="false">
      <c r="A44" s="28" t="s">
        <v>61</v>
      </c>
      <c r="B44" s="29"/>
      <c r="C44" s="30" t="n">
        <v>0</v>
      </c>
      <c r="D44" s="31"/>
      <c r="E44" s="71" t="n">
        <v>0</v>
      </c>
      <c r="F44" s="82" t="s">
        <v>62</v>
      </c>
      <c r="G44" s="83" t="n">
        <v>20000</v>
      </c>
      <c r="H44" s="84" t="n">
        <v>11483</v>
      </c>
    </row>
    <row r="45" customFormat="false" ht="13.8" hidden="false" customHeight="false" outlineLevel="0" collapsed="false">
      <c r="A45" s="85"/>
      <c r="B45" s="86"/>
      <c r="C45" s="87"/>
      <c r="D45" s="88"/>
      <c r="F45" s="89"/>
      <c r="G45" s="89"/>
      <c r="H45" s="90"/>
    </row>
    <row r="46" customFormat="false" ht="13.8" hidden="false" customHeight="false" outlineLevel="0" collapsed="false">
      <c r="A46" s="91" t="s">
        <v>63</v>
      </c>
      <c r="B46" s="92" t="n">
        <f aca="false">SUM(B5:B44)</f>
        <v>298500</v>
      </c>
      <c r="C46" s="93"/>
      <c r="D46" s="94" t="n">
        <f aca="false">SUM(D5:D44)</f>
        <v>301172.324</v>
      </c>
      <c r="E46" s="14" t="s">
        <v>3</v>
      </c>
      <c r="F46" s="35" t="s">
        <v>64</v>
      </c>
      <c r="G46" s="95" t="n">
        <f aca="false">SUM(G5:G44)</f>
        <v>298500</v>
      </c>
      <c r="H46" s="96" t="n">
        <f aca="false">SUM(H5:H44)</f>
        <v>301172.122035821</v>
      </c>
    </row>
    <row r="47" customFormat="false" ht="13.8" hidden="false" customHeight="false" outlineLevel="0" collapsed="false">
      <c r="A47" s="91"/>
      <c r="B47" s="97"/>
      <c r="C47" s="93"/>
      <c r="D47" s="98"/>
      <c r="E47" s="63"/>
      <c r="F47" s="35"/>
      <c r="G47" s="26"/>
      <c r="H47" s="14"/>
    </row>
    <row r="48" s="103" customFormat="true" ht="12.75" hidden="false" customHeight="true" outlineLevel="0" collapsed="false">
      <c r="A48" s="99" t="s">
        <v>65</v>
      </c>
      <c r="B48" s="100" t="s">
        <v>2</v>
      </c>
      <c r="C48" s="100" t="s">
        <v>3</v>
      </c>
      <c r="D48" s="101" t="s">
        <v>4</v>
      </c>
      <c r="E48" s="101"/>
      <c r="F48" s="99" t="s">
        <v>66</v>
      </c>
      <c r="G48" s="99" t="s">
        <v>6</v>
      </c>
      <c r="H48" s="102" t="s">
        <v>4</v>
      </c>
      <c r="AMI48" s="0"/>
      <c r="AMJ48" s="0"/>
    </row>
    <row r="50" customFormat="false" ht="15" hidden="false" customHeight="true" outlineLevel="0" collapsed="false">
      <c r="A50" s="104" t="s">
        <v>67</v>
      </c>
      <c r="B50" s="104"/>
      <c r="C50" s="104"/>
      <c r="D50" s="105"/>
      <c r="E50" s="106" t="n">
        <f aca="false">H46-D46</f>
        <v>-0.201964178530034</v>
      </c>
      <c r="F50" s="104" t="s">
        <v>68</v>
      </c>
      <c r="G50" s="104"/>
      <c r="H50" s="106" t="n">
        <f aca="false">D46-H46</f>
        <v>0.201964178530034</v>
      </c>
    </row>
    <row r="51" customFormat="false" ht="13.8" hidden="false" customHeight="false" outlineLevel="0" collapsed="false">
      <c r="A51" s="104"/>
      <c r="B51" s="86"/>
      <c r="C51" s="87"/>
      <c r="D51" s="105"/>
      <c r="F51" s="104"/>
    </row>
    <row r="52" customFormat="false" ht="25.3" hidden="false" customHeight="false" outlineLevel="0" collapsed="false">
      <c r="A52" s="107" t="s">
        <v>69</v>
      </c>
      <c r="B52" s="108"/>
      <c r="C52" s="109"/>
      <c r="D52" s="110"/>
    </row>
    <row r="53" s="115" customFormat="true" ht="43.95" hidden="false" customHeight="true" outlineLevel="0" collapsed="false">
      <c r="A53" s="75" t="s">
        <v>70</v>
      </c>
      <c r="B53" s="111"/>
      <c r="C53" s="80"/>
      <c r="D53" s="112"/>
      <c r="E53" s="113"/>
      <c r="F53" s="75"/>
      <c r="G53" s="80"/>
      <c r="H53" s="114"/>
      <c r="AMI53" s="0"/>
      <c r="AMJ53" s="0"/>
    </row>
    <row r="54" s="115" customFormat="true" ht="31.65" hidden="false" customHeight="true" outlineLevel="0" collapsed="false">
      <c r="A54" s="75" t="s">
        <v>71</v>
      </c>
      <c r="B54" s="111"/>
      <c r="C54" s="80"/>
      <c r="D54" s="112"/>
      <c r="E54" s="113"/>
      <c r="F54" s="75"/>
      <c r="G54" s="80"/>
      <c r="H54" s="114"/>
      <c r="AMI54" s="0"/>
      <c r="AMJ54" s="0"/>
    </row>
    <row r="55" s="115" customFormat="true" ht="15.65" hidden="false" customHeight="true" outlineLevel="0" collapsed="false">
      <c r="B55" s="111"/>
      <c r="C55" s="80"/>
      <c r="D55" s="112"/>
      <c r="E55" s="113"/>
      <c r="F55" s="75"/>
      <c r="G55" s="80"/>
      <c r="H55" s="114"/>
      <c r="AMI55" s="0"/>
      <c r="AMJ55" s="0"/>
    </row>
    <row r="56" s="115" customFormat="true" ht="24.65" hidden="false" customHeight="true" outlineLevel="0" collapsed="false">
      <c r="A56" s="75" t="s">
        <v>72</v>
      </c>
      <c r="B56" s="111"/>
      <c r="C56" s="80"/>
      <c r="D56" s="112"/>
      <c r="E56" s="113"/>
      <c r="F56" s="75"/>
      <c r="G56" s="80"/>
      <c r="H56" s="114"/>
      <c r="AMI56" s="0"/>
      <c r="AMJ56" s="0"/>
    </row>
    <row r="58" customFormat="false" ht="24.05" hidden="false" customHeight="false" outlineLevel="0" collapsed="false">
      <c r="A58" s="75" t="s">
        <v>73</v>
      </c>
    </row>
  </sheetData>
  <mergeCells count="8">
    <mergeCell ref="A1:H1"/>
    <mergeCell ref="B3:C3"/>
    <mergeCell ref="D3:E3"/>
    <mergeCell ref="F4:H4"/>
    <mergeCell ref="B48:C48"/>
    <mergeCell ref="D48:E48"/>
    <mergeCell ref="A50:C50"/>
    <mergeCell ref="F50:G5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64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G69" activeCellId="0" sqref="G69"/>
    </sheetView>
  </sheetViews>
  <sheetFormatPr defaultColWidth="11.640625" defaultRowHeight="14.4" zeroHeight="false" outlineLevelRow="0" outlineLevelCol="0"/>
  <cols>
    <col collapsed="false" customWidth="true" hidden="false" outlineLevel="0" max="1" min="1" style="0" width="9.44"/>
    <col collapsed="false" customWidth="true" hidden="false" outlineLevel="0" max="3" min="3" style="116" width="37.11"/>
    <col collapsed="false" customWidth="true" hidden="false" outlineLevel="0" max="4" min="4" style="116" width="38.33"/>
    <col collapsed="false" customWidth="false" hidden="false" outlineLevel="0" max="5" min="5" style="117" width="11.57"/>
  </cols>
  <sheetData>
    <row r="2" customFormat="false" ht="25.8" hidden="false" customHeight="false" outlineLevel="0" collapsed="false">
      <c r="A2" s="118" t="s">
        <v>74</v>
      </c>
    </row>
    <row r="3" customFormat="false" ht="14.4" hidden="false" customHeight="false" outlineLevel="0" collapsed="false">
      <c r="A3" s="119" t="s">
        <v>75</v>
      </c>
      <c r="B3" s="120" t="s">
        <v>76</v>
      </c>
      <c r="C3" s="121" t="s">
        <v>77</v>
      </c>
      <c r="D3" s="121" t="s">
        <v>78</v>
      </c>
      <c r="E3" s="122" t="s">
        <v>65</v>
      </c>
      <c r="F3" s="120" t="s">
        <v>79</v>
      </c>
      <c r="G3" s="120" t="s">
        <v>80</v>
      </c>
      <c r="H3" s="120" t="s">
        <v>81</v>
      </c>
      <c r="I3" s="120"/>
    </row>
    <row r="4" customFormat="false" ht="14.4" hidden="false" customHeight="false" outlineLevel="0" collapsed="false">
      <c r="A4" s="123"/>
      <c r="B4" s="123"/>
      <c r="C4" s="124"/>
      <c r="D4" s="124"/>
      <c r="E4" s="125"/>
      <c r="F4" s="126"/>
      <c r="G4" s="123"/>
      <c r="H4" s="127" t="s">
        <v>82</v>
      </c>
      <c r="I4" s="127" t="s">
        <v>83</v>
      </c>
    </row>
    <row r="5" customFormat="false" ht="14.4" hidden="false" customHeight="false" outlineLevel="0" collapsed="false">
      <c r="A5" s="128" t="s">
        <v>84</v>
      </c>
      <c r="B5" s="129"/>
      <c r="C5" s="130"/>
      <c r="D5" s="130"/>
      <c r="E5" s="131"/>
      <c r="F5" s="129"/>
      <c r="G5" s="129"/>
      <c r="H5" s="129"/>
      <c r="I5" s="129"/>
    </row>
    <row r="6" customFormat="false" ht="14.4" hidden="false" customHeight="false" outlineLevel="0" collapsed="false">
      <c r="A6" s="129" t="n">
        <v>1071</v>
      </c>
      <c r="B6" s="132" t="s">
        <v>85</v>
      </c>
      <c r="C6" s="130" t="s">
        <v>86</v>
      </c>
      <c r="D6" s="130" t="s">
        <v>87</v>
      </c>
      <c r="E6" s="133" t="n">
        <v>4703</v>
      </c>
      <c r="F6" s="134" t="n">
        <v>297</v>
      </c>
      <c r="G6" s="134" t="n">
        <f aca="false">SUM(E6:F6)</f>
        <v>5000</v>
      </c>
      <c r="H6" s="134" t="n">
        <v>5000</v>
      </c>
      <c r="I6" s="134"/>
    </row>
    <row r="7" customFormat="false" ht="14.4" hidden="false" customHeight="false" outlineLevel="0" collapsed="false">
      <c r="A7" s="129" t="s">
        <v>88</v>
      </c>
      <c r="B7" s="132" t="s">
        <v>89</v>
      </c>
      <c r="C7" s="130" t="s">
        <v>90</v>
      </c>
      <c r="D7" s="130" t="s">
        <v>91</v>
      </c>
      <c r="E7" s="133" t="n">
        <v>605</v>
      </c>
      <c r="F7" s="134" t="n">
        <v>0</v>
      </c>
      <c r="G7" s="134" t="n">
        <f aca="false">SUM(E7:F7)</f>
        <v>605</v>
      </c>
      <c r="H7" s="134"/>
      <c r="I7" s="134" t="n">
        <v>605</v>
      </c>
    </row>
    <row r="8" customFormat="false" ht="14.4" hidden="false" customHeight="false" outlineLevel="0" collapsed="false">
      <c r="A8" s="129" t="n">
        <v>1025</v>
      </c>
      <c r="B8" s="132" t="s">
        <v>92</v>
      </c>
      <c r="C8" s="130" t="s">
        <v>93</v>
      </c>
      <c r="D8" s="130" t="s">
        <v>94</v>
      </c>
      <c r="E8" s="133" t="n">
        <v>2440</v>
      </c>
      <c r="F8" s="134" t="n">
        <v>244</v>
      </c>
      <c r="G8" s="134" t="n">
        <f aca="false">SUM(E8:F8)</f>
        <v>2684</v>
      </c>
      <c r="H8" s="134" t="n">
        <v>2684</v>
      </c>
      <c r="I8" s="134"/>
    </row>
    <row r="9" customFormat="false" ht="14.4" hidden="false" customHeight="false" outlineLevel="0" collapsed="false">
      <c r="A9" s="129" t="n">
        <v>1040</v>
      </c>
      <c r="B9" s="132" t="s">
        <v>95</v>
      </c>
      <c r="C9" s="130" t="s">
        <v>96</v>
      </c>
      <c r="D9" s="130" t="s">
        <v>97</v>
      </c>
      <c r="E9" s="133" t="n">
        <v>3808</v>
      </c>
      <c r="F9" s="134" t="n">
        <v>381</v>
      </c>
      <c r="G9" s="134" t="n">
        <f aca="false">SUM(E9:F9)</f>
        <v>4189</v>
      </c>
      <c r="H9" s="134" t="n">
        <v>4189</v>
      </c>
      <c r="I9" s="134"/>
    </row>
    <row r="10" customFormat="false" ht="14.4" hidden="false" customHeight="false" outlineLevel="0" collapsed="false">
      <c r="A10" s="129" t="n">
        <v>1024</v>
      </c>
      <c r="B10" s="132" t="s">
        <v>92</v>
      </c>
      <c r="C10" s="130" t="s">
        <v>98</v>
      </c>
      <c r="D10" s="130" t="s">
        <v>99</v>
      </c>
      <c r="E10" s="133" t="n">
        <v>1859</v>
      </c>
      <c r="F10" s="134" t="n">
        <v>186</v>
      </c>
      <c r="G10" s="134" t="n">
        <f aca="false">SUM(E10:F10)</f>
        <v>2045</v>
      </c>
      <c r="H10" s="134" t="n">
        <v>2045</v>
      </c>
      <c r="I10" s="134"/>
    </row>
    <row r="11" customFormat="false" ht="14.4" hidden="false" customHeight="false" outlineLevel="0" collapsed="false">
      <c r="A11" s="129" t="n">
        <v>1023</v>
      </c>
      <c r="B11" s="132" t="s">
        <v>92</v>
      </c>
      <c r="C11" s="130" t="s">
        <v>100</v>
      </c>
      <c r="D11" s="130" t="s">
        <v>101</v>
      </c>
      <c r="E11" s="133" t="n">
        <v>4032</v>
      </c>
      <c r="F11" s="134" t="n">
        <v>403</v>
      </c>
      <c r="G11" s="134" t="n">
        <f aca="false">SUM(E11:F11)</f>
        <v>4435</v>
      </c>
      <c r="H11" s="134" t="n">
        <v>4435</v>
      </c>
      <c r="I11" s="134"/>
    </row>
    <row r="12" customFormat="false" ht="14.4" hidden="false" customHeight="false" outlineLevel="0" collapsed="false">
      <c r="A12" s="129" t="n">
        <v>1015</v>
      </c>
      <c r="B12" s="132" t="s">
        <v>102</v>
      </c>
      <c r="C12" s="130" t="s">
        <v>103</v>
      </c>
      <c r="D12" s="130" t="s">
        <v>104</v>
      </c>
      <c r="E12" s="133" t="n">
        <v>2947</v>
      </c>
      <c r="F12" s="134" t="n">
        <v>294</v>
      </c>
      <c r="G12" s="134" t="n">
        <f aca="false">SUM(E12:F12)</f>
        <v>3241</v>
      </c>
      <c r="H12" s="134" t="n">
        <v>3241</v>
      </c>
      <c r="I12" s="134"/>
    </row>
    <row r="13" customFormat="false" ht="14.4" hidden="false" customHeight="false" outlineLevel="0" collapsed="false">
      <c r="A13" s="129" t="n">
        <v>1047</v>
      </c>
      <c r="B13" s="132" t="s">
        <v>105</v>
      </c>
      <c r="C13" s="130" t="s">
        <v>106</v>
      </c>
      <c r="D13" s="130" t="s">
        <v>107</v>
      </c>
      <c r="E13" s="133" t="n">
        <v>6553</v>
      </c>
      <c r="F13" s="134" t="n">
        <v>655</v>
      </c>
      <c r="G13" s="134" t="n">
        <f aca="false">SUM(E13:F13)</f>
        <v>7208</v>
      </c>
      <c r="H13" s="134" t="n">
        <v>7208</v>
      </c>
      <c r="I13" s="134"/>
    </row>
    <row r="14" customFormat="false" ht="14.4" hidden="false" customHeight="false" outlineLevel="0" collapsed="false">
      <c r="A14" s="129" t="n">
        <v>1096</v>
      </c>
      <c r="B14" s="132" t="s">
        <v>108</v>
      </c>
      <c r="C14" s="130" t="s">
        <v>109</v>
      </c>
      <c r="D14" s="130" t="s">
        <v>110</v>
      </c>
      <c r="E14" s="133" t="n">
        <v>0</v>
      </c>
      <c r="F14" s="134" t="n">
        <v>400</v>
      </c>
      <c r="G14" s="134" t="n">
        <f aca="false">SUM(E14:F14)</f>
        <v>400</v>
      </c>
      <c r="H14" s="134" t="n">
        <v>400</v>
      </c>
      <c r="I14" s="134"/>
    </row>
    <row r="15" customFormat="false" ht="14.4" hidden="false" customHeight="false" outlineLevel="0" collapsed="false">
      <c r="A15" s="132"/>
      <c r="B15" s="132"/>
      <c r="C15" s="130"/>
      <c r="D15" s="128" t="s">
        <v>111</v>
      </c>
      <c r="E15" s="135" t="n">
        <f aca="false">SUM(E6:E14)</f>
        <v>26947</v>
      </c>
      <c r="F15" s="136" t="n">
        <f aca="false">SUM(F6:F14)</f>
        <v>2860</v>
      </c>
      <c r="G15" s="136" t="n">
        <f aca="false">SUM(G6:G14)</f>
        <v>29807</v>
      </c>
      <c r="H15" s="136" t="n">
        <f aca="false">SUM(H6:H14)</f>
        <v>29202</v>
      </c>
      <c r="I15" s="136" t="n">
        <f aca="false">SUM(I6:I14)</f>
        <v>605</v>
      </c>
    </row>
    <row r="16" customFormat="false" ht="14.4" hidden="false" customHeight="false" outlineLevel="0" collapsed="false">
      <c r="A16" s="137" t="s">
        <v>112</v>
      </c>
      <c r="C16" s="130"/>
      <c r="D16" s="130"/>
      <c r="E16" s="131"/>
      <c r="F16" s="132"/>
      <c r="G16" s="132"/>
      <c r="H16" s="132"/>
      <c r="I16" s="132"/>
    </row>
    <row r="17" customFormat="false" ht="14.4" hidden="false" customHeight="false" outlineLevel="0" collapsed="false">
      <c r="A17" s="129" t="n">
        <v>1024</v>
      </c>
      <c r="B17" s="132" t="s">
        <v>92</v>
      </c>
      <c r="C17" s="130" t="s">
        <v>113</v>
      </c>
      <c r="D17" s="130" t="s">
        <v>99</v>
      </c>
      <c r="E17" s="133" t="n">
        <v>2249</v>
      </c>
      <c r="F17" s="134" t="n">
        <v>225</v>
      </c>
      <c r="G17" s="134" t="n">
        <f aca="false">SUM(E17:F17)</f>
        <v>2474</v>
      </c>
      <c r="H17" s="134" t="n">
        <v>2474</v>
      </c>
      <c r="I17" s="134"/>
    </row>
    <row r="18" customFormat="false" ht="14.4" hidden="false" customHeight="false" outlineLevel="0" collapsed="false">
      <c r="A18" s="129" t="n">
        <v>1024</v>
      </c>
      <c r="B18" s="132" t="s">
        <v>92</v>
      </c>
      <c r="C18" s="130" t="s">
        <v>114</v>
      </c>
      <c r="D18" s="130" t="s">
        <v>99</v>
      </c>
      <c r="E18" s="133" t="n">
        <v>1300</v>
      </c>
      <c r="F18" s="134" t="n">
        <v>130</v>
      </c>
      <c r="G18" s="134" t="n">
        <f aca="false">SUM(E18:F18)</f>
        <v>1430</v>
      </c>
      <c r="H18" s="134" t="n">
        <v>1430</v>
      </c>
      <c r="I18" s="134"/>
    </row>
    <row r="19" customFormat="false" ht="14.4" hidden="false" customHeight="false" outlineLevel="0" collapsed="false">
      <c r="A19" s="129" t="n">
        <v>1025</v>
      </c>
      <c r="B19" s="132" t="s">
        <v>92</v>
      </c>
      <c r="C19" s="130" t="s">
        <v>93</v>
      </c>
      <c r="D19" s="130" t="s">
        <v>94</v>
      </c>
      <c r="E19" s="133" t="n">
        <v>1510</v>
      </c>
      <c r="F19" s="134" t="n">
        <v>151</v>
      </c>
      <c r="G19" s="134" t="n">
        <f aca="false">SUM(E19:F19)</f>
        <v>1661</v>
      </c>
      <c r="H19" s="134" t="n">
        <v>1714</v>
      </c>
      <c r="I19" s="134"/>
    </row>
    <row r="20" customFormat="false" ht="14.4" hidden="false" customHeight="false" outlineLevel="0" collapsed="false">
      <c r="A20" s="129" t="n">
        <v>1328</v>
      </c>
      <c r="B20" s="132" t="s">
        <v>89</v>
      </c>
      <c r="C20" s="130" t="s">
        <v>115</v>
      </c>
      <c r="D20" s="130" t="s">
        <v>116</v>
      </c>
      <c r="E20" s="133" t="n">
        <v>0</v>
      </c>
      <c r="F20" s="134" t="n">
        <v>180</v>
      </c>
      <c r="G20" s="134" t="n">
        <f aca="false">SUM(E20:F20)</f>
        <v>180</v>
      </c>
      <c r="H20" s="134" t="n">
        <v>180</v>
      </c>
      <c r="I20" s="134"/>
    </row>
    <row r="21" customFormat="false" ht="14.4" hidden="false" customHeight="false" outlineLevel="0" collapsed="false">
      <c r="A21" s="129" t="s">
        <v>117</v>
      </c>
      <c r="B21" s="132" t="s">
        <v>118</v>
      </c>
      <c r="C21" s="130" t="s">
        <v>119</v>
      </c>
      <c r="D21" s="130" t="s">
        <v>120</v>
      </c>
      <c r="E21" s="133" t="n">
        <v>2090</v>
      </c>
      <c r="F21" s="134" t="n">
        <v>0</v>
      </c>
      <c r="G21" s="134" t="n">
        <f aca="false">SUM(E21:F21)</f>
        <v>2090</v>
      </c>
      <c r="H21" s="134"/>
      <c r="I21" s="134" t="n">
        <v>2090</v>
      </c>
    </row>
    <row r="22" customFormat="false" ht="14.4" hidden="false" customHeight="false" outlineLevel="0" collapsed="false">
      <c r="A22" s="129" t="s">
        <v>121</v>
      </c>
      <c r="B22" s="132" t="s">
        <v>92</v>
      </c>
      <c r="C22" s="130" t="s">
        <v>122</v>
      </c>
      <c r="D22" s="130" t="s">
        <v>123</v>
      </c>
      <c r="E22" s="133" t="n">
        <v>13589</v>
      </c>
      <c r="F22" s="134" t="n">
        <v>1359</v>
      </c>
      <c r="G22" s="134" t="n">
        <f aca="false">SUM(E22:F22)</f>
        <v>14948</v>
      </c>
      <c r="H22" s="134" t="n">
        <v>14948</v>
      </c>
      <c r="I22" s="134"/>
    </row>
    <row r="23" customFormat="false" ht="14.4" hidden="false" customHeight="false" outlineLevel="0" collapsed="false">
      <c r="A23" s="138" t="n">
        <v>1047</v>
      </c>
      <c r="B23" s="139" t="s">
        <v>105</v>
      </c>
      <c r="C23" s="140" t="s">
        <v>106</v>
      </c>
      <c r="D23" s="140" t="s">
        <v>107</v>
      </c>
      <c r="E23" s="141" t="n">
        <v>5596</v>
      </c>
      <c r="F23" s="142" t="n">
        <v>559</v>
      </c>
      <c r="G23" s="142" t="n">
        <f aca="false">SUM(E23:F23)</f>
        <v>6155</v>
      </c>
      <c r="H23" s="142" t="n">
        <v>6155</v>
      </c>
      <c r="I23" s="142"/>
      <c r="J23" s="0" t="s">
        <v>124</v>
      </c>
    </row>
    <row r="24" customFormat="false" ht="14.4" hidden="false" customHeight="false" outlineLevel="0" collapsed="false">
      <c r="A24" s="138" t="s">
        <v>88</v>
      </c>
      <c r="B24" s="139" t="s">
        <v>125</v>
      </c>
      <c r="C24" s="140" t="s">
        <v>90</v>
      </c>
      <c r="D24" s="140" t="s">
        <v>126</v>
      </c>
      <c r="E24" s="141" t="n">
        <v>2050</v>
      </c>
      <c r="F24" s="142" t="n">
        <v>0</v>
      </c>
      <c r="G24" s="142" t="n">
        <f aca="false">SUM(E24:F24)</f>
        <v>2050</v>
      </c>
      <c r="H24" s="142"/>
      <c r="I24" s="142" t="n">
        <v>2050</v>
      </c>
      <c r="J24" s="0" t="s">
        <v>124</v>
      </c>
    </row>
    <row r="25" customFormat="false" ht="14.4" hidden="false" customHeight="false" outlineLevel="0" collapsed="false">
      <c r="A25" s="138" t="n">
        <v>2200</v>
      </c>
      <c r="B25" s="139" t="s">
        <v>125</v>
      </c>
      <c r="C25" s="140" t="s">
        <v>127</v>
      </c>
      <c r="D25" s="140" t="s">
        <v>126</v>
      </c>
      <c r="E25" s="141" t="n">
        <v>2900</v>
      </c>
      <c r="F25" s="142" t="n">
        <v>290</v>
      </c>
      <c r="G25" s="142" t="n">
        <f aca="false">SUM(E25:F25)</f>
        <v>3190</v>
      </c>
      <c r="H25" s="142" t="n">
        <v>3190</v>
      </c>
      <c r="I25" s="142"/>
      <c r="J25" s="0" t="s">
        <v>124</v>
      </c>
    </row>
    <row r="26" customFormat="false" ht="14.4" hidden="false" customHeight="false" outlineLevel="0" collapsed="false">
      <c r="A26" s="138" t="n">
        <v>1015</v>
      </c>
      <c r="B26" s="139" t="s">
        <v>102</v>
      </c>
      <c r="C26" s="140" t="s">
        <v>103</v>
      </c>
      <c r="D26" s="140" t="s">
        <v>104</v>
      </c>
      <c r="E26" s="141" t="n">
        <v>1240</v>
      </c>
      <c r="F26" s="142" t="n">
        <v>124</v>
      </c>
      <c r="G26" s="142" t="n">
        <f aca="false">SUM(E26:F26)</f>
        <v>1364</v>
      </c>
      <c r="H26" s="142" t="n">
        <v>1364</v>
      </c>
      <c r="I26" s="142"/>
      <c r="J26" s="0" t="s">
        <v>124</v>
      </c>
    </row>
    <row r="27" customFormat="false" ht="14.4" hidden="false" customHeight="false" outlineLevel="0" collapsed="false">
      <c r="A27" s="138" t="n">
        <v>3293</v>
      </c>
      <c r="B27" s="139" t="s">
        <v>128</v>
      </c>
      <c r="C27" s="143" t="s">
        <v>129</v>
      </c>
      <c r="D27" s="140" t="s">
        <v>130</v>
      </c>
      <c r="E27" s="141" t="n">
        <v>7200</v>
      </c>
      <c r="F27" s="142" t="n">
        <v>720</v>
      </c>
      <c r="G27" s="142" t="n">
        <f aca="false">SUM(E27:F27)</f>
        <v>7920</v>
      </c>
      <c r="H27" s="142" t="n">
        <v>7920</v>
      </c>
      <c r="I27" s="142"/>
      <c r="J27" s="0" t="s">
        <v>124</v>
      </c>
    </row>
    <row r="28" customFormat="false" ht="14.4" hidden="false" customHeight="false" outlineLevel="0" collapsed="false">
      <c r="A28" s="138" t="n">
        <v>1040</v>
      </c>
      <c r="B28" s="139" t="s">
        <v>95</v>
      </c>
      <c r="C28" s="140" t="s">
        <v>96</v>
      </c>
      <c r="D28" s="140" t="s">
        <v>97</v>
      </c>
      <c r="E28" s="141" t="n">
        <v>5100</v>
      </c>
      <c r="F28" s="142" t="n">
        <v>510</v>
      </c>
      <c r="G28" s="142" t="n">
        <f aca="false">SUM(E28:F28)</f>
        <v>5610</v>
      </c>
      <c r="H28" s="142"/>
      <c r="I28" s="142"/>
      <c r="J28" s="0" t="s">
        <v>124</v>
      </c>
    </row>
    <row r="29" customFormat="false" ht="14.4" hidden="false" customHeight="false" outlineLevel="0" collapsed="false">
      <c r="A29" s="132"/>
      <c r="B29" s="132"/>
      <c r="C29" s="130"/>
      <c r="D29" s="128" t="s">
        <v>131</v>
      </c>
      <c r="E29" s="144" t="n">
        <f aca="false">SUM(E17:E28)</f>
        <v>44824</v>
      </c>
      <c r="F29" s="145" t="n">
        <f aca="false">SUM(F17:F28)</f>
        <v>4248</v>
      </c>
      <c r="G29" s="145" t="n">
        <f aca="false">SUM(G17:G28)</f>
        <v>49072</v>
      </c>
      <c r="H29" s="145" t="n">
        <f aca="false">SUM(H17:H27)</f>
        <v>39375</v>
      </c>
      <c r="I29" s="145" t="n">
        <f aca="false">SUM(I17:I27)</f>
        <v>4140</v>
      </c>
    </row>
    <row r="30" customFormat="false" ht="14.4" hidden="false" customHeight="false" outlineLevel="0" collapsed="false">
      <c r="A30" s="132"/>
      <c r="B30" s="132"/>
      <c r="C30" s="130"/>
      <c r="D30" s="128"/>
      <c r="E30" s="144"/>
      <c r="F30" s="145"/>
      <c r="G30" s="145"/>
      <c r="H30" s="145"/>
      <c r="I30" s="145"/>
    </row>
    <row r="31" customFormat="false" ht="14.4" hidden="false" customHeight="false" outlineLevel="0" collapsed="false">
      <c r="C31" s="130" t="s">
        <v>132</v>
      </c>
      <c r="D31" s="128" t="s">
        <v>99</v>
      </c>
      <c r="E31" s="144" t="n">
        <v>1155</v>
      </c>
      <c r="F31" s="145" t="n">
        <v>0</v>
      </c>
      <c r="G31" s="145" t="n">
        <f aca="false">SUM(E31:F31)</f>
        <v>1155</v>
      </c>
      <c r="H31" s="146"/>
    </row>
    <row r="32" customFormat="false" ht="16.2" hidden="false" customHeight="false" outlineLevel="0" collapsed="false">
      <c r="A32" s="137" t="s">
        <v>133</v>
      </c>
      <c r="C32" s="130"/>
      <c r="D32" s="130"/>
      <c r="E32" s="131"/>
      <c r="F32" s="132"/>
      <c r="G32" s="132"/>
      <c r="H32" s="132"/>
      <c r="I32" s="132"/>
    </row>
    <row r="33" customFormat="false" ht="14.4" hidden="false" customHeight="false" outlineLevel="0" collapsed="false">
      <c r="A33" s="132"/>
      <c r="B33" s="132"/>
      <c r="C33" s="130"/>
      <c r="D33" s="147"/>
      <c r="E33" s="148"/>
      <c r="F33" s="149"/>
      <c r="G33" s="149"/>
      <c r="H33" s="149"/>
      <c r="I33" s="149"/>
    </row>
    <row r="34" customFormat="false" ht="14.4" hidden="false" customHeight="false" outlineLevel="0" collapsed="false">
      <c r="C34" s="130" t="s">
        <v>134</v>
      </c>
      <c r="D34" s="130" t="s">
        <v>99</v>
      </c>
      <c r="E34" s="133" t="n">
        <v>850</v>
      </c>
      <c r="F34" s="134" t="n">
        <v>0</v>
      </c>
      <c r="G34" s="134" t="n">
        <f aca="false">SUM(E34:F34)</f>
        <v>850</v>
      </c>
      <c r="H34" s="146"/>
    </row>
    <row r="35" customFormat="false" ht="14.4" hidden="false" customHeight="false" outlineLevel="0" collapsed="false">
      <c r="C35" s="130" t="s">
        <v>135</v>
      </c>
      <c r="D35" s="130" t="s">
        <v>94</v>
      </c>
      <c r="E35" s="150" t="n">
        <v>1510.74</v>
      </c>
      <c r="F35" s="134" t="n">
        <v>151</v>
      </c>
      <c r="G35" s="134" t="n">
        <f aca="false">SUM(E35:F35)</f>
        <v>1661.74</v>
      </c>
      <c r="H35" s="146"/>
    </row>
    <row r="36" customFormat="false" ht="14.4" hidden="false" customHeight="false" outlineLevel="0" collapsed="false">
      <c r="C36" s="130" t="s">
        <v>136</v>
      </c>
      <c r="D36" s="130" t="s">
        <v>94</v>
      </c>
      <c r="E36" s="133" t="n">
        <v>1473</v>
      </c>
      <c r="F36" s="134" t="n">
        <v>147</v>
      </c>
      <c r="G36" s="134" t="n">
        <f aca="false">SUM(E36:F36)</f>
        <v>1620</v>
      </c>
      <c r="H36" s="146"/>
    </row>
    <row r="37" customFormat="false" ht="14.4" hidden="false" customHeight="false" outlineLevel="0" collapsed="false">
      <c r="C37" s="116" t="s">
        <v>137</v>
      </c>
      <c r="D37" s="151" t="s">
        <v>138</v>
      </c>
      <c r="E37" s="152" t="n">
        <v>800.14</v>
      </c>
      <c r="F37" s="0" t="n">
        <v>80</v>
      </c>
      <c r="G37" s="134" t="n">
        <f aca="false">SUM(E37:F37)</f>
        <v>880.14</v>
      </c>
    </row>
    <row r="38" customFormat="false" ht="14.4" hidden="false" customHeight="false" outlineLevel="0" collapsed="false">
      <c r="C38" s="151" t="s">
        <v>139</v>
      </c>
      <c r="D38" s="151" t="s">
        <v>140</v>
      </c>
      <c r="E38" s="152" t="n">
        <v>4383.57</v>
      </c>
      <c r="F38" s="0" t="n">
        <v>438</v>
      </c>
      <c r="G38" s="134" t="n">
        <f aca="false">SUM(E38:F38)</f>
        <v>4821.57</v>
      </c>
    </row>
    <row r="39" customFormat="false" ht="13.8" hidden="false" customHeight="false" outlineLevel="0" collapsed="false">
      <c r="C39" s="151" t="s">
        <v>141</v>
      </c>
      <c r="D39" s="151" t="s">
        <v>142</v>
      </c>
      <c r="E39" s="152" t="n">
        <v>1267.82</v>
      </c>
      <c r="F39" s="0" t="n">
        <v>126</v>
      </c>
      <c r="G39" s="134" t="n">
        <f aca="false">SUM(E39:F39)</f>
        <v>1393.82</v>
      </c>
    </row>
    <row r="40" customFormat="false" ht="14.4" hidden="false" customHeight="false" outlineLevel="0" collapsed="false">
      <c r="C40" s="116" t="s">
        <v>143</v>
      </c>
      <c r="D40" s="116" t="s">
        <v>144</v>
      </c>
      <c r="E40" s="153" t="n">
        <v>2091.2</v>
      </c>
      <c r="F40" s="0" t="n">
        <v>209</v>
      </c>
      <c r="G40" s="154" t="n">
        <f aca="false">SUM(E40:F40)</f>
        <v>2300.2</v>
      </c>
    </row>
    <row r="41" customFormat="false" ht="14.4" hidden="false" customHeight="false" outlineLevel="0" collapsed="false">
      <c r="C41" s="151" t="s">
        <v>145</v>
      </c>
      <c r="D41" s="151" t="s">
        <v>146</v>
      </c>
      <c r="E41" s="152" t="n">
        <v>10173.63</v>
      </c>
      <c r="F41" s="0" t="n">
        <v>1017</v>
      </c>
      <c r="G41" s="134" t="n">
        <f aca="false">SUM(E41:F41)</f>
        <v>11190.63</v>
      </c>
    </row>
    <row r="42" customFormat="false" ht="14.4" hidden="false" customHeight="false" outlineLevel="0" collapsed="false">
      <c r="C42" s="151" t="s">
        <v>147</v>
      </c>
      <c r="D42" s="151" t="s">
        <v>148</v>
      </c>
      <c r="E42" s="152" t="n">
        <v>150</v>
      </c>
      <c r="F42" s="0" t="n">
        <v>0</v>
      </c>
      <c r="G42" s="134" t="n">
        <f aca="false">SUM(E42:F42)</f>
        <v>150</v>
      </c>
    </row>
    <row r="43" customFormat="false" ht="14.4" hidden="false" customHeight="false" outlineLevel="0" collapsed="false">
      <c r="C43" s="151" t="s">
        <v>149</v>
      </c>
      <c r="D43" s="151" t="s">
        <v>150</v>
      </c>
      <c r="E43" s="155" t="n">
        <v>5784.31</v>
      </c>
      <c r="F43" s="0" t="n">
        <v>578</v>
      </c>
      <c r="G43" s="134" t="n">
        <f aca="false">SUM(E43:F43)</f>
        <v>6362.31</v>
      </c>
    </row>
    <row r="44" customFormat="false" ht="14.4" hidden="false" customHeight="false" outlineLevel="0" collapsed="false">
      <c r="C44" s="151" t="s">
        <v>151</v>
      </c>
      <c r="D44" s="151" t="s">
        <v>152</v>
      </c>
      <c r="E44" s="155" t="n">
        <f aca="false">2421.88+1613.66</f>
        <v>4035.54</v>
      </c>
      <c r="F44" s="0" t="n">
        <v>403</v>
      </c>
      <c r="G44" s="134" t="n">
        <f aca="false">SUM(E44:F44)</f>
        <v>4438.54</v>
      </c>
    </row>
    <row r="45" customFormat="false" ht="13.8" hidden="false" customHeight="false" outlineLevel="0" collapsed="false">
      <c r="C45" s="151" t="s">
        <v>153</v>
      </c>
      <c r="D45" s="151" t="s">
        <v>154</v>
      </c>
      <c r="E45" s="141" t="s">
        <v>3</v>
      </c>
      <c r="F45" s="141" t="s">
        <v>3</v>
      </c>
      <c r="G45" s="134" t="n">
        <f aca="false">SUM(E45:F45)</f>
        <v>0</v>
      </c>
    </row>
    <row r="46" customFormat="false" ht="14.4" hidden="false" customHeight="false" outlineLevel="0" collapsed="false">
      <c r="C46" s="130" t="s">
        <v>155</v>
      </c>
      <c r="D46" s="130" t="s">
        <v>120</v>
      </c>
      <c r="E46" s="155" t="n">
        <v>1736.36</v>
      </c>
      <c r="F46" s="134" t="n">
        <v>173</v>
      </c>
      <c r="G46" s="134" t="n">
        <f aca="false">SUM(E46:F46)</f>
        <v>1909.36</v>
      </c>
      <c r="H46" s="146"/>
    </row>
    <row r="47" customFormat="false" ht="14.4" hidden="false" customHeight="false" outlineLevel="0" collapsed="false">
      <c r="C47" s="156" t="s">
        <v>156</v>
      </c>
      <c r="D47" s="156" t="s">
        <v>107</v>
      </c>
      <c r="E47" s="155" t="n">
        <v>4070.45</v>
      </c>
      <c r="F47" s="134" t="n">
        <v>407</v>
      </c>
      <c r="G47" s="134" t="n">
        <f aca="false">SUM(E47:F47)</f>
        <v>4477.45</v>
      </c>
      <c r="H47" s="146" t="s">
        <v>3</v>
      </c>
    </row>
    <row r="48" customFormat="false" ht="14.4" hidden="false" customHeight="false" outlineLevel="0" collapsed="false">
      <c r="C48" s="116" t="s">
        <v>157</v>
      </c>
      <c r="D48" s="116" t="s">
        <v>158</v>
      </c>
      <c r="E48" s="155" t="n">
        <v>7390.37</v>
      </c>
      <c r="F48" s="0" t="n">
        <v>739</v>
      </c>
      <c r="G48" s="154" t="n">
        <f aca="false">SUM(E48:F48)</f>
        <v>8129.37</v>
      </c>
      <c r="H48" s="146"/>
    </row>
    <row r="49" customFormat="false" ht="14.4" hidden="false" customHeight="false" outlineLevel="0" collapsed="false">
      <c r="C49" s="151" t="s">
        <v>159</v>
      </c>
      <c r="D49" s="151" t="s">
        <v>160</v>
      </c>
      <c r="E49" s="155" t="n">
        <v>2510</v>
      </c>
      <c r="F49" s="0" t="n">
        <v>251</v>
      </c>
      <c r="G49" s="154" t="n">
        <f aca="false">SUM(E49:F49)</f>
        <v>2761</v>
      </c>
    </row>
    <row r="50" customFormat="false" ht="14.4" hidden="false" customHeight="false" outlineLevel="0" collapsed="false">
      <c r="C50" s="151" t="s">
        <v>161</v>
      </c>
      <c r="D50" s="151" t="s">
        <v>162</v>
      </c>
      <c r="E50" s="157" t="n">
        <f aca="false">1300+2000</f>
        <v>3300</v>
      </c>
      <c r="G50" s="0" t="n">
        <v>4282.1</v>
      </c>
      <c r="H50" s="0" t="s">
        <v>3</v>
      </c>
    </row>
    <row r="51" customFormat="false" ht="19.65" hidden="false" customHeight="true" outlineLevel="0" collapsed="false">
      <c r="C51" s="158" t="s">
        <v>163</v>
      </c>
      <c r="D51" s="151" t="s">
        <v>164</v>
      </c>
      <c r="E51" s="157" t="n">
        <v>2328.87</v>
      </c>
      <c r="F51" s="0" t="n">
        <v>232</v>
      </c>
      <c r="G51" s="154" t="n">
        <f aca="false">SUM(E51:F51)</f>
        <v>2560.87</v>
      </c>
    </row>
    <row r="52" customFormat="false" ht="20.25" hidden="false" customHeight="true" outlineLevel="0" collapsed="false">
      <c r="C52" s="159" t="s">
        <v>165</v>
      </c>
      <c r="D52" s="159" t="s">
        <v>166</v>
      </c>
      <c r="E52" s="157" t="n">
        <v>8651.51</v>
      </c>
      <c r="F52" s="0" t="n">
        <v>865</v>
      </c>
      <c r="G52" s="154" t="n">
        <f aca="false">SUM(E52:F52)</f>
        <v>9516.51</v>
      </c>
    </row>
    <row r="53" customFormat="false" ht="20.25" hidden="false" customHeight="true" outlineLevel="0" collapsed="false">
      <c r="C53" s="151" t="s">
        <v>167</v>
      </c>
      <c r="D53" s="151" t="s">
        <v>168</v>
      </c>
      <c r="E53" s="157" t="n">
        <f aca="false">1024+2229</f>
        <v>3253</v>
      </c>
      <c r="F53" s="0" t="n">
        <v>325</v>
      </c>
      <c r="G53" s="154" t="n">
        <v>3578</v>
      </c>
      <c r="H53" s="0" t="s">
        <v>3</v>
      </c>
    </row>
    <row r="54" customFormat="false" ht="20.25" hidden="false" customHeight="true" outlineLevel="0" collapsed="false">
      <c r="C54" s="158"/>
      <c r="D54" s="151"/>
      <c r="E54" s="155"/>
      <c r="G54" s="154"/>
    </row>
    <row r="55" customFormat="false" ht="14.4" hidden="false" customHeight="false" outlineLevel="0" collapsed="false">
      <c r="C55" s="151"/>
      <c r="D55" s="151"/>
      <c r="E55" s="155"/>
    </row>
    <row r="56" customFormat="false" ht="14.4" hidden="false" customHeight="false" outlineLevel="0" collapsed="false">
      <c r="D56" s="128" t="s">
        <v>169</v>
      </c>
      <c r="E56" s="160" t="n">
        <f aca="false">SUM(E34:E54)</f>
        <v>65760.51</v>
      </c>
      <c r="F56" s="160" t="n">
        <f aca="false">SUM(F34:F54)</f>
        <v>6141</v>
      </c>
      <c r="G56" s="160" t="n">
        <f aca="false">SUM(G34:G54)</f>
        <v>72883.61</v>
      </c>
    </row>
    <row r="58" s="165" customFormat="true" ht="12" hidden="false" customHeight="false" outlineLevel="0" collapsed="false">
      <c r="A58" s="161" t="s">
        <v>75</v>
      </c>
      <c r="B58" s="162" t="s">
        <v>76</v>
      </c>
      <c r="C58" s="163" t="s">
        <v>77</v>
      </c>
      <c r="D58" s="163" t="s">
        <v>78</v>
      </c>
      <c r="E58" s="164" t="s">
        <v>65</v>
      </c>
      <c r="F58" s="162" t="s">
        <v>79</v>
      </c>
      <c r="G58" s="162" t="s">
        <v>80</v>
      </c>
      <c r="H58" s="162" t="s">
        <v>81</v>
      </c>
      <c r="I58" s="162"/>
    </row>
    <row r="59" s="165" customFormat="true" ht="12" hidden="false" customHeight="false" outlineLevel="0" collapsed="false">
      <c r="A59" s="166"/>
      <c r="B59" s="166"/>
      <c r="C59" s="167"/>
      <c r="D59" s="167"/>
      <c r="E59" s="168"/>
      <c r="F59" s="169"/>
      <c r="G59" s="166"/>
      <c r="H59" s="170" t="s">
        <v>82</v>
      </c>
      <c r="I59" s="170" t="s">
        <v>83</v>
      </c>
    </row>
    <row r="61" customFormat="false" ht="15.6" hidden="false" customHeight="false" outlineLevel="0" collapsed="false">
      <c r="D61" s="171" t="s">
        <v>170</v>
      </c>
      <c r="E61" s="172" t="n">
        <f aca="false">E15+E29+E31+E56</f>
        <v>138686.51</v>
      </c>
      <c r="F61" s="172" t="n">
        <f aca="false">F15+F29+F31+F56</f>
        <v>13249</v>
      </c>
      <c r="G61" s="172" t="n">
        <f aca="false">G15+G29+G31+G56</f>
        <v>152917.61</v>
      </c>
    </row>
    <row r="64" customFormat="false" ht="14.4" hidden="false" customHeight="false" outlineLevel="0" collapsed="false">
      <c r="D64" s="116" t="s">
        <v>171</v>
      </c>
      <c r="E64" s="173" t="n">
        <v>107879</v>
      </c>
      <c r="F64" s="0" t="n">
        <f aca="false">E64*0.1</f>
        <v>10787.9</v>
      </c>
      <c r="G64" s="134" t="n">
        <f aca="false">SUM(E64:F64)</f>
        <v>118666.9</v>
      </c>
      <c r="H64" s="0" t="s">
        <v>3</v>
      </c>
    </row>
  </sheetData>
  <mergeCells count="2">
    <mergeCell ref="H3:I3"/>
    <mergeCell ref="H58:I58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0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F22" activeCellId="0" sqref="F22"/>
    </sheetView>
  </sheetViews>
  <sheetFormatPr defaultColWidth="11.640625" defaultRowHeight="14.4" zeroHeight="false" outlineLevelRow="0" outlineLevelCol="0"/>
  <cols>
    <col collapsed="false" customWidth="true" hidden="false" outlineLevel="0" max="1" min="1" style="0" width="52.12"/>
    <col collapsed="false" customWidth="true" hidden="false" outlineLevel="0" max="2" min="2" style="0" width="13.02"/>
    <col collapsed="false" customWidth="true" hidden="false" outlineLevel="0" max="3" min="3" style="0" width="44.39"/>
    <col collapsed="false" customWidth="true" hidden="false" outlineLevel="0" max="4" min="4" style="55" width="12.66"/>
    <col collapsed="false" customWidth="true" hidden="false" outlineLevel="0" max="5" min="5" style="0" width="11.04"/>
    <col collapsed="false" customWidth="true" hidden="false" outlineLevel="0" max="6" min="6" style="0" width="10.61"/>
  </cols>
  <sheetData>
    <row r="1" customFormat="false" ht="18" hidden="false" customHeight="false" outlineLevel="0" collapsed="false">
      <c r="A1" s="174" t="s">
        <v>172</v>
      </c>
      <c r="C1" s="175" t="s">
        <v>173</v>
      </c>
      <c r="D1" s="175"/>
      <c r="E1" s="175"/>
      <c r="G1" s="0" t="s">
        <v>3</v>
      </c>
    </row>
    <row r="2" s="7" customFormat="true" ht="27.9" hidden="false" customHeight="true" outlineLevel="0" collapsed="false">
      <c r="A2" s="176" t="s">
        <v>174</v>
      </c>
      <c r="B2" s="177" t="n">
        <f aca="false">SUM(B3:B4)</f>
        <v>14000</v>
      </c>
      <c r="C2" s="178"/>
      <c r="D2" s="179" t="s">
        <v>175</v>
      </c>
      <c r="E2" s="179" t="s">
        <v>176</v>
      </c>
      <c r="F2" s="180" t="s">
        <v>177</v>
      </c>
    </row>
    <row r="3" s="7" customFormat="true" ht="14.4" hidden="false" customHeight="false" outlineLevel="0" collapsed="false">
      <c r="A3" s="1" t="s">
        <v>178</v>
      </c>
      <c r="B3" s="181" t="n">
        <v>6000</v>
      </c>
      <c r="C3" s="182" t="s">
        <v>179</v>
      </c>
      <c r="D3" s="183" t="n">
        <v>2291</v>
      </c>
      <c r="E3" s="184" t="n">
        <f aca="false">D3*1.24</f>
        <v>2840.84</v>
      </c>
      <c r="F3" s="185" t="n">
        <f aca="false">D3*0.54</f>
        <v>1237.14</v>
      </c>
      <c r="H3" s="7" t="s">
        <v>3</v>
      </c>
    </row>
    <row r="4" s="7" customFormat="true" ht="23.4" hidden="false" customHeight="true" outlineLevel="0" collapsed="false">
      <c r="A4" s="1" t="s">
        <v>180</v>
      </c>
      <c r="B4" s="181" t="n">
        <v>8000</v>
      </c>
      <c r="C4" s="182" t="s">
        <v>181</v>
      </c>
      <c r="D4" s="183" t="n">
        <v>1900</v>
      </c>
      <c r="E4" s="184" t="n">
        <f aca="false">D4*1.24</f>
        <v>2356</v>
      </c>
      <c r="F4" s="185" t="n">
        <f aca="false">D4*0.54</f>
        <v>1026</v>
      </c>
    </row>
    <row r="5" s="7" customFormat="true" ht="20.25" hidden="false" customHeight="true" outlineLevel="0" collapsed="false">
      <c r="A5" s="1"/>
      <c r="B5" s="181"/>
      <c r="C5" s="182" t="s">
        <v>182</v>
      </c>
      <c r="D5" s="183" t="n">
        <f aca="false">1024-650</f>
        <v>374</v>
      </c>
      <c r="E5" s="184" t="n">
        <f aca="false">D5*1.24</f>
        <v>463.76</v>
      </c>
      <c r="F5" s="185" t="n">
        <f aca="false">D5*0.54</f>
        <v>201.96</v>
      </c>
      <c r="G5" s="186" t="s">
        <v>183</v>
      </c>
    </row>
    <row r="6" s="7" customFormat="true" ht="20.25" hidden="false" customHeight="true" outlineLevel="0" collapsed="false">
      <c r="A6" s="1"/>
      <c r="B6" s="181"/>
      <c r="C6" s="187" t="s">
        <v>184</v>
      </c>
      <c r="D6" s="188" t="n">
        <v>1420</v>
      </c>
      <c r="E6" s="189" t="n">
        <f aca="false">D6*1.24</f>
        <v>1760.8</v>
      </c>
      <c r="F6" s="190" t="n">
        <f aca="false">D6*0.54</f>
        <v>766.8</v>
      </c>
    </row>
    <row r="7" s="7" customFormat="true" ht="20.25" hidden="false" customHeight="true" outlineLevel="0" collapsed="false">
      <c r="A7" s="1"/>
      <c r="B7" s="181"/>
      <c r="C7" s="1"/>
      <c r="D7" s="183"/>
      <c r="E7" s="191" t="s">
        <v>185</v>
      </c>
      <c r="F7" s="192" t="s">
        <v>186</v>
      </c>
    </row>
    <row r="8" s="7" customFormat="true" ht="33" hidden="false" customHeight="true" outlineLevel="0" collapsed="false">
      <c r="A8" s="193" t="s">
        <v>187</v>
      </c>
      <c r="B8" s="194" t="n">
        <f aca="false">E8</f>
        <v>60161.1408</v>
      </c>
      <c r="C8" s="195" t="s">
        <v>188</v>
      </c>
      <c r="D8" s="183"/>
      <c r="E8" s="196" t="n">
        <f aca="false">(E3*15)*0+83557.14*0.72</f>
        <v>60161.1408</v>
      </c>
      <c r="F8" s="196" t="n">
        <f aca="false">(23051.57-391.11+116.55+616.55)*0.72</f>
        <v>16843.3632</v>
      </c>
      <c r="G8" s="197" t="s">
        <v>189</v>
      </c>
      <c r="H8" s="198"/>
      <c r="I8" s="198"/>
    </row>
    <row r="9" s="7" customFormat="true" ht="37.5" hidden="false" customHeight="true" outlineLevel="0" collapsed="false">
      <c r="A9" s="193" t="s">
        <v>190</v>
      </c>
      <c r="B9" s="194" t="n">
        <f aca="false">F8</f>
        <v>16843.3632</v>
      </c>
      <c r="C9" s="199" t="s">
        <v>191</v>
      </c>
      <c r="D9" s="183"/>
      <c r="E9" s="196"/>
      <c r="F9" s="196"/>
      <c r="G9" s="200" t="s">
        <v>192</v>
      </c>
      <c r="H9" s="198"/>
      <c r="I9" s="198"/>
    </row>
    <row r="10" s="7" customFormat="true" ht="31.5" hidden="false" customHeight="true" outlineLevel="0" collapsed="false">
      <c r="A10" s="1" t="s">
        <v>193</v>
      </c>
      <c r="B10" s="201"/>
      <c r="C10" s="199" t="s">
        <v>194</v>
      </c>
      <c r="D10" s="183"/>
      <c r="E10" s="202"/>
      <c r="F10" s="202"/>
      <c r="G10" s="203" t="s">
        <v>195</v>
      </c>
    </row>
    <row r="11" s="7" customFormat="true" ht="29.25" hidden="false" customHeight="true" outlineLevel="0" collapsed="false">
      <c r="A11" s="193" t="s">
        <v>3</v>
      </c>
      <c r="B11" s="204"/>
      <c r="C11" s="199" t="s">
        <v>196</v>
      </c>
      <c r="D11" s="183"/>
      <c r="E11" s="202"/>
      <c r="F11" s="202"/>
      <c r="G11" s="203" t="s">
        <v>197</v>
      </c>
    </row>
    <row r="12" s="7" customFormat="true" ht="33.45" hidden="false" customHeight="true" outlineLevel="0" collapsed="false">
      <c r="A12" s="193"/>
      <c r="B12" s="205"/>
      <c r="C12" s="199" t="s">
        <v>198</v>
      </c>
      <c r="D12" s="183"/>
      <c r="E12" s="202"/>
      <c r="F12" s="202"/>
      <c r="G12" s="203" t="s">
        <v>199</v>
      </c>
    </row>
    <row r="13" s="7" customFormat="true" ht="36.15" hidden="false" customHeight="true" outlineLevel="0" collapsed="false">
      <c r="A13" s="206" t="s">
        <v>17</v>
      </c>
      <c r="B13" s="207" t="n">
        <f aca="false">SUM(B14:B16)</f>
        <v>15461.4</v>
      </c>
      <c r="C13" s="199" t="s">
        <v>3</v>
      </c>
      <c r="D13" s="208" t="s">
        <v>200</v>
      </c>
      <c r="E13" s="202" t="n">
        <f aca="false">SUM(E8:E12)</f>
        <v>60161.1408</v>
      </c>
      <c r="F13" s="202" t="n">
        <f aca="false">SUM(F8:F12)</f>
        <v>16843.3632</v>
      </c>
    </row>
    <row r="14" s="7" customFormat="true" ht="29.7" hidden="false" customHeight="true" outlineLevel="0" collapsed="false">
      <c r="A14" s="209" t="s">
        <v>201</v>
      </c>
      <c r="B14" s="210" t="n">
        <f aca="false">3055.35*4</f>
        <v>12221.4</v>
      </c>
      <c r="C14" s="199" t="s">
        <v>202</v>
      </c>
      <c r="E14" s="184"/>
    </row>
    <row r="15" s="7" customFormat="true" ht="14.4" hidden="false" customHeight="false" outlineLevel="0" collapsed="false">
      <c r="A15" s="209" t="s">
        <v>203</v>
      </c>
      <c r="B15" s="211" t="n">
        <f aca="false">30*18</f>
        <v>540</v>
      </c>
      <c r="C15" s="1"/>
      <c r="D15" s="184"/>
    </row>
    <row r="16" s="7" customFormat="true" ht="16.8" hidden="false" customHeight="false" outlineLevel="0" collapsed="false">
      <c r="A16" s="209" t="s">
        <v>204</v>
      </c>
      <c r="B16" s="210" t="n">
        <f aca="false">450*6</f>
        <v>2700</v>
      </c>
      <c r="C16" s="1"/>
      <c r="D16" s="184"/>
    </row>
    <row r="17" s="7" customFormat="true" ht="49.95" hidden="false" customHeight="true" outlineLevel="0" collapsed="false">
      <c r="A17" s="212" t="s">
        <v>205</v>
      </c>
      <c r="B17" s="213" t="n">
        <f aca="false">SUM(B18:B21) * 0.5</f>
        <v>9676.8</v>
      </c>
      <c r="C17" s="1"/>
      <c r="D17" s="184"/>
    </row>
    <row r="18" s="7" customFormat="true" ht="14.4" hidden="false" customHeight="false" outlineLevel="0" collapsed="false">
      <c r="A18" s="193" t="s">
        <v>206</v>
      </c>
      <c r="B18" s="194" t="n">
        <v>5000</v>
      </c>
      <c r="C18" s="1"/>
      <c r="D18" s="184"/>
    </row>
    <row r="19" s="7" customFormat="true" ht="21.9" hidden="false" customHeight="true" outlineLevel="0" collapsed="false">
      <c r="A19" s="193" t="s">
        <v>207</v>
      </c>
      <c r="B19" s="210" t="n">
        <f aca="false">0*0.5+2400</f>
        <v>2400</v>
      </c>
      <c r="C19" s="214" t="s">
        <v>208</v>
      </c>
      <c r="D19" s="184"/>
    </row>
    <row r="20" s="7" customFormat="true" ht="29.5" hidden="false" customHeight="true" outlineLevel="0" collapsed="false">
      <c r="A20" s="193" t="s">
        <v>209</v>
      </c>
      <c r="B20" s="210" t="n">
        <f aca="false">0*1.5*0.5+10560</f>
        <v>10560</v>
      </c>
      <c r="C20" s="214" t="s">
        <v>210</v>
      </c>
      <c r="D20" s="184"/>
      <c r="E20" s="7" t="s">
        <v>211</v>
      </c>
    </row>
    <row r="21" s="7" customFormat="true" ht="19.25" hidden="false" customHeight="true" outlineLevel="0" collapsed="false">
      <c r="A21" s="193" t="s">
        <v>212</v>
      </c>
      <c r="B21" s="210" t="n">
        <f aca="false">1377*1.5*0.5*0+1393.6</f>
        <v>1393.6</v>
      </c>
      <c r="C21" s="3"/>
      <c r="D21" s="184"/>
    </row>
    <row r="22" customFormat="false" ht="14.4" hidden="false" customHeight="false" outlineLevel="0" collapsed="false">
      <c r="B22" s="215"/>
    </row>
    <row r="23" customFormat="false" ht="14.4" hidden="false" customHeight="false" outlineLevel="0" collapsed="false">
      <c r="B23" s="215"/>
    </row>
    <row r="24" s="7" customFormat="true" ht="14.4" hidden="false" customHeight="false" outlineLevel="0" collapsed="false">
      <c r="A24" s="193"/>
      <c r="B24" s="194"/>
      <c r="C24" s="1"/>
      <c r="D24" s="184"/>
    </row>
    <row r="25" s="7" customFormat="true" ht="41.7" hidden="false" customHeight="true" outlineLevel="0" collapsed="false">
      <c r="A25" s="206" t="s">
        <v>213</v>
      </c>
      <c r="B25" s="216" t="n">
        <f aca="false">SUM(B26:B29)*0.5</f>
        <v>33817.01</v>
      </c>
      <c r="C25" s="3" t="s">
        <v>214</v>
      </c>
      <c r="D25" s="184" t="n">
        <f aca="false">22000</f>
        <v>22000</v>
      </c>
    </row>
    <row r="26" s="7" customFormat="true" ht="48" hidden="false" customHeight="true" outlineLevel="0" collapsed="false">
      <c r="A26" s="193" t="s">
        <v>215</v>
      </c>
      <c r="B26" s="217" t="n">
        <f aca="false">(D25 + D26 + D29) *1.5 + D27 + D28</f>
        <v>66303.56</v>
      </c>
      <c r="C26" s="218" t="s">
        <v>216</v>
      </c>
      <c r="D26" s="219" t="n">
        <f aca="false">100*12</f>
        <v>1200</v>
      </c>
    </row>
    <row r="27" s="7" customFormat="true" ht="24.6" hidden="false" customHeight="true" outlineLevel="0" collapsed="false">
      <c r="A27" s="193" t="s">
        <v>217</v>
      </c>
      <c r="B27" s="194" t="n">
        <f aca="false">1050*1.5*0+455.46</f>
        <v>455.46</v>
      </c>
      <c r="C27" s="218" t="s">
        <v>218</v>
      </c>
      <c r="D27" s="219" t="n">
        <f aca="false">13703.56</f>
        <v>13703.56</v>
      </c>
    </row>
    <row r="28" customFormat="false" ht="14.4" hidden="false" customHeight="false" outlineLevel="0" collapsed="false">
      <c r="A28" s="7" t="s">
        <v>219</v>
      </c>
      <c r="B28" s="194" t="n">
        <v>500</v>
      </c>
      <c r="C28" s="55" t="s">
        <v>220</v>
      </c>
      <c r="D28" s="220" t="n">
        <f aca="false">7000</f>
        <v>7000</v>
      </c>
      <c r="E28" s="7"/>
    </row>
    <row r="29" s="7" customFormat="true" ht="21.9" hidden="false" customHeight="true" outlineLevel="0" collapsed="false">
      <c r="A29" s="193" t="s">
        <v>221</v>
      </c>
      <c r="B29" s="194" t="n">
        <f aca="false">250*1.5</f>
        <v>375</v>
      </c>
      <c r="C29" s="3" t="s">
        <v>222</v>
      </c>
      <c r="D29" s="219" t="n">
        <f aca="false">600*12</f>
        <v>7200</v>
      </c>
    </row>
    <row r="30" s="7" customFormat="true" ht="14.4" hidden="false" customHeight="false" outlineLevel="0" collapsed="false">
      <c r="A30" s="193"/>
      <c r="B30" s="194"/>
      <c r="C30" s="1"/>
      <c r="D30" s="184"/>
    </row>
  </sheetData>
  <mergeCells count="1">
    <mergeCell ref="C1:E1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44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D41" activeCellId="0" sqref="D41"/>
    </sheetView>
  </sheetViews>
  <sheetFormatPr defaultColWidth="10.7421875" defaultRowHeight="14.4" zeroHeight="false" outlineLevelRow="0" outlineLevelCol="0"/>
  <cols>
    <col collapsed="false" customWidth="true" hidden="false" outlineLevel="0" max="1" min="1" style="0" width="35.56"/>
    <col collapsed="false" customWidth="true" hidden="false" outlineLevel="0" max="2" min="2" style="0" width="17.33"/>
    <col collapsed="false" customWidth="true" hidden="false" outlineLevel="0" max="3" min="3" style="0" width="8.11"/>
    <col collapsed="false" customWidth="true" hidden="false" outlineLevel="0" max="4" min="4" style="0" width="12.1"/>
    <col collapsed="false" customWidth="true" hidden="false" outlineLevel="0" max="5" min="5" style="0" width="15.56"/>
    <col collapsed="false" customWidth="true" hidden="false" outlineLevel="0" max="1024" min="1020" style="0" width="11.57"/>
  </cols>
  <sheetData>
    <row r="1" customFormat="false" ht="17.4" hidden="false" customHeight="false" outlineLevel="0" collapsed="false">
      <c r="A1" s="221" t="s">
        <v>223</v>
      </c>
      <c r="B1" s="201"/>
    </row>
    <row r="2" customFormat="false" ht="14.4" hidden="false" customHeight="false" outlineLevel="0" collapsed="false">
      <c r="A2" s="1"/>
      <c r="B2" s="201"/>
      <c r="D2" s="222" t="s">
        <v>2</v>
      </c>
      <c r="E2" s="223" t="s">
        <v>224</v>
      </c>
      <c r="F2" s="222" t="s">
        <v>4</v>
      </c>
    </row>
    <row r="3" customFormat="false" ht="14.4" hidden="false" customHeight="false" outlineLevel="0" collapsed="false">
      <c r="A3" s="224" t="s">
        <v>225</v>
      </c>
      <c r="B3" s="201"/>
      <c r="D3" s="222"/>
      <c r="E3" s="223"/>
      <c r="F3" s="222"/>
    </row>
    <row r="4" customFormat="false" ht="14.4" hidden="false" customHeight="false" outlineLevel="0" collapsed="false">
      <c r="A4" s="224"/>
      <c r="B4" s="201"/>
      <c r="D4" s="222"/>
      <c r="E4" s="223"/>
      <c r="F4" s="222"/>
    </row>
    <row r="5" customFormat="false" ht="14.4" hidden="false" customHeight="false" outlineLevel="0" collapsed="false">
      <c r="A5" s="15" t="s">
        <v>226</v>
      </c>
      <c r="B5" s="7"/>
      <c r="C5" s="7"/>
      <c r="D5" s="225"/>
    </row>
    <row r="6" customFormat="false" ht="14.4" hidden="false" customHeight="false" outlineLevel="0" collapsed="false">
      <c r="A6" s="7"/>
      <c r="B6" s="7" t="s">
        <v>227</v>
      </c>
      <c r="C6" s="7"/>
      <c r="D6" s="226" t="n">
        <v>50000</v>
      </c>
    </row>
    <row r="7" customFormat="false" ht="14.4" hidden="false" customHeight="false" outlineLevel="0" collapsed="false">
      <c r="A7" s="7"/>
      <c r="B7" s="7" t="s">
        <v>228</v>
      </c>
      <c r="C7" s="7"/>
      <c r="D7" s="226" t="n">
        <v>8000</v>
      </c>
    </row>
    <row r="8" customFormat="false" ht="14.4" hidden="false" customHeight="false" outlineLevel="0" collapsed="false">
      <c r="A8" s="7"/>
      <c r="B8" s="7" t="s">
        <v>229</v>
      </c>
      <c r="C8" s="7"/>
      <c r="D8" s="226" t="n">
        <v>1500</v>
      </c>
    </row>
    <row r="9" customFormat="false" ht="14.4" hidden="false" customHeight="false" outlineLevel="0" collapsed="false">
      <c r="A9" s="7"/>
      <c r="B9" s="7" t="s">
        <v>230</v>
      </c>
      <c r="C9" s="7"/>
      <c r="D9" s="226" t="n">
        <v>12000</v>
      </c>
    </row>
    <row r="10" customFormat="false" ht="14.4" hidden="false" customHeight="false" outlineLevel="0" collapsed="false">
      <c r="A10" s="7"/>
      <c r="B10" s="7" t="s">
        <v>231</v>
      </c>
      <c r="C10" s="7"/>
      <c r="D10" s="226" t="n">
        <v>2800</v>
      </c>
    </row>
    <row r="11" customFormat="false" ht="14.4" hidden="false" customHeight="false" outlineLevel="0" collapsed="false">
      <c r="A11" s="7"/>
      <c r="B11" s="7" t="s">
        <v>232</v>
      </c>
      <c r="C11" s="7"/>
      <c r="D11" s="226" t="n">
        <v>5700</v>
      </c>
    </row>
    <row r="12" customFormat="false" ht="14.4" hidden="false" customHeight="false" outlineLevel="0" collapsed="false">
      <c r="A12" s="7"/>
      <c r="B12" s="15" t="s">
        <v>233</v>
      </c>
      <c r="C12" s="15"/>
      <c r="D12" s="227" t="n">
        <f aca="false">SUM(D6:D11)</f>
        <v>80000</v>
      </c>
      <c r="E12" s="228" t="n">
        <f aca="false">D12/$D$44</f>
        <v>0.271202069271789</v>
      </c>
    </row>
    <row r="13" customFormat="false" ht="14.4" hidden="false" customHeight="false" outlineLevel="0" collapsed="false">
      <c r="A13" s="7"/>
      <c r="B13" s="7"/>
      <c r="C13" s="7"/>
      <c r="D13" s="225"/>
    </row>
    <row r="14" customFormat="false" ht="14.4" hidden="false" customHeight="false" outlineLevel="0" collapsed="false">
      <c r="A14" s="15" t="s">
        <v>234</v>
      </c>
      <c r="B14" s="7"/>
      <c r="C14" s="7"/>
      <c r="D14" s="225"/>
    </row>
    <row r="15" customFormat="false" ht="14.4" hidden="false" customHeight="false" outlineLevel="0" collapsed="false">
      <c r="A15" s="7"/>
      <c r="B15" s="7" t="s">
        <v>235</v>
      </c>
      <c r="C15" s="7"/>
      <c r="D15" s="226" t="n">
        <v>4000</v>
      </c>
    </row>
    <row r="16" customFormat="false" ht="14.4" hidden="false" customHeight="false" outlineLevel="0" collapsed="false">
      <c r="A16" s="7"/>
      <c r="B16" s="7" t="s">
        <v>236</v>
      </c>
      <c r="C16" s="7"/>
      <c r="D16" s="226" t="n">
        <v>7500</v>
      </c>
    </row>
    <row r="17" customFormat="false" ht="14.4" hidden="false" customHeight="false" outlineLevel="0" collapsed="false">
      <c r="A17" s="7"/>
      <c r="B17" s="15" t="s">
        <v>233</v>
      </c>
      <c r="C17" s="7"/>
      <c r="D17" s="227" t="n">
        <f aca="false">SUM(D15:D16)</f>
        <v>11500</v>
      </c>
      <c r="E17" s="228" t="n">
        <f aca="false">D17/$D$44</f>
        <v>0.0389852974578196</v>
      </c>
    </row>
    <row r="18" customFormat="false" ht="14.4" hidden="false" customHeight="false" outlineLevel="0" collapsed="false">
      <c r="A18" s="7"/>
      <c r="B18" s="7"/>
      <c r="C18" s="7"/>
      <c r="D18" s="226"/>
    </row>
    <row r="19" customFormat="false" ht="14.4" hidden="false" customHeight="false" outlineLevel="0" collapsed="false">
      <c r="A19" s="15" t="s">
        <v>237</v>
      </c>
      <c r="B19" s="7"/>
      <c r="C19" s="7"/>
      <c r="D19" s="226"/>
    </row>
    <row r="20" customFormat="false" ht="14.4" hidden="false" customHeight="false" outlineLevel="0" collapsed="false">
      <c r="A20" s="7"/>
      <c r="B20" s="7" t="s">
        <v>238</v>
      </c>
      <c r="C20" s="7"/>
      <c r="D20" s="226" t="n">
        <v>3000</v>
      </c>
    </row>
    <row r="21" customFormat="false" ht="14.4" hidden="false" customHeight="false" outlineLevel="0" collapsed="false">
      <c r="A21" s="7"/>
      <c r="B21" s="7" t="s">
        <v>239</v>
      </c>
      <c r="C21" s="7"/>
      <c r="D21" s="226" t="n">
        <v>7500</v>
      </c>
    </row>
    <row r="22" customFormat="false" ht="14.4" hidden="false" customHeight="false" outlineLevel="0" collapsed="false">
      <c r="A22" s="7"/>
      <c r="B22" s="15" t="s">
        <v>233</v>
      </c>
      <c r="C22" s="7"/>
      <c r="D22" s="227" t="n">
        <f aca="false">SUM(D20:D21)</f>
        <v>10500</v>
      </c>
      <c r="E22" s="228" t="n">
        <f aca="false">D22/$D$44</f>
        <v>0.0355952715919222</v>
      </c>
    </row>
    <row r="23" customFormat="false" ht="14.4" hidden="false" customHeight="false" outlineLevel="0" collapsed="false">
      <c r="A23" s="7"/>
      <c r="B23" s="7"/>
      <c r="C23" s="7"/>
      <c r="D23" s="225"/>
    </row>
    <row r="24" customFormat="false" ht="14.4" hidden="false" customHeight="false" outlineLevel="0" collapsed="false">
      <c r="A24" s="15" t="s">
        <v>240</v>
      </c>
      <c r="B24" s="7"/>
      <c r="C24" s="7"/>
      <c r="D24" s="225"/>
    </row>
    <row r="25" customFormat="false" ht="14.4" hidden="false" customHeight="false" outlineLevel="0" collapsed="false">
      <c r="A25" s="7"/>
      <c r="B25" s="7" t="s">
        <v>241</v>
      </c>
      <c r="C25" s="7"/>
      <c r="D25" s="225" t="n">
        <v>4000</v>
      </c>
    </row>
    <row r="26" customFormat="false" ht="14.4" hidden="false" customHeight="false" outlineLevel="0" collapsed="false">
      <c r="A26" s="7"/>
      <c r="B26" s="7" t="s">
        <v>242</v>
      </c>
      <c r="C26" s="7"/>
      <c r="D26" s="225" t="n">
        <v>25000</v>
      </c>
    </row>
    <row r="27" customFormat="false" ht="14.4" hidden="false" customHeight="false" outlineLevel="0" collapsed="false">
      <c r="A27" s="7"/>
      <c r="B27" s="7" t="s">
        <v>243</v>
      </c>
      <c r="C27" s="7"/>
      <c r="D27" s="225" t="n">
        <v>15000</v>
      </c>
    </row>
    <row r="28" customFormat="false" ht="14.4" hidden="false" customHeight="false" outlineLevel="0" collapsed="false">
      <c r="A28" s="7"/>
      <c r="B28" s="7" t="s">
        <v>244</v>
      </c>
      <c r="C28" s="7"/>
      <c r="D28" s="225" t="n">
        <v>10000</v>
      </c>
    </row>
    <row r="29" customFormat="false" ht="14.4" hidden="false" customHeight="false" outlineLevel="0" collapsed="false">
      <c r="A29" s="7"/>
      <c r="B29" s="7" t="s">
        <v>245</v>
      </c>
      <c r="C29" s="7"/>
      <c r="D29" s="225" t="n">
        <v>12000</v>
      </c>
    </row>
    <row r="30" customFormat="false" ht="14.4" hidden="false" customHeight="false" outlineLevel="0" collapsed="false">
      <c r="A30" s="7"/>
      <c r="B30" s="7" t="s">
        <v>246</v>
      </c>
      <c r="C30" s="7"/>
      <c r="D30" s="225" t="n">
        <v>2000</v>
      </c>
    </row>
    <row r="31" customFormat="false" ht="14.4" hidden="false" customHeight="false" outlineLevel="0" collapsed="false">
      <c r="A31" s="7"/>
      <c r="B31" s="7" t="s">
        <v>247</v>
      </c>
      <c r="C31" s="7"/>
      <c r="D31" s="225" t="n">
        <v>2000</v>
      </c>
    </row>
    <row r="32" customFormat="false" ht="14.4" hidden="false" customHeight="false" outlineLevel="0" collapsed="false">
      <c r="A32" s="7"/>
      <c r="B32" s="7" t="s">
        <v>236</v>
      </c>
      <c r="C32" s="7"/>
      <c r="D32" s="225" t="n">
        <v>1500</v>
      </c>
    </row>
    <row r="33" customFormat="false" ht="14.4" hidden="false" customHeight="false" outlineLevel="0" collapsed="false">
      <c r="A33" s="229"/>
      <c r="B33" s="230" t="s">
        <v>233</v>
      </c>
      <c r="C33" s="229"/>
      <c r="D33" s="231" t="n">
        <f aca="false">SUM(D25:D32)</f>
        <v>71500</v>
      </c>
      <c r="E33" s="228" t="n">
        <f aca="false">D33/$D$44</f>
        <v>0.242386849411661</v>
      </c>
    </row>
    <row r="35" customFormat="false" ht="14.4" hidden="false" customHeight="false" outlineLevel="0" collapsed="false">
      <c r="A35" s="232" t="s">
        <v>248</v>
      </c>
      <c r="D35" s="233" t="n">
        <v>100000</v>
      </c>
      <c r="E35" s="228" t="n">
        <f aca="false">D35/$D$44</f>
        <v>0.339002586589736</v>
      </c>
    </row>
    <row r="36" customFormat="false" ht="14.4" hidden="false" customHeight="false" outlineLevel="0" collapsed="false">
      <c r="A36" s="234"/>
      <c r="D36" s="235"/>
      <c r="E36" s="228"/>
    </row>
    <row r="37" customFormat="false" ht="14.4" hidden="false" customHeight="false" outlineLevel="0" collapsed="false">
      <c r="A37" s="234" t="s">
        <v>249</v>
      </c>
      <c r="D37" s="236" t="n">
        <v>0</v>
      </c>
      <c r="E37" s="228" t="n">
        <f aca="false">D37/$D$44</f>
        <v>0</v>
      </c>
    </row>
    <row r="38" customFormat="false" ht="14.4" hidden="false" customHeight="false" outlineLevel="0" collapsed="false">
      <c r="A38" s="234"/>
      <c r="D38" s="236"/>
      <c r="E38" s="237"/>
    </row>
    <row r="39" customFormat="false" ht="14.4" hidden="false" customHeight="false" outlineLevel="0" collapsed="false">
      <c r="A39" s="234" t="s">
        <v>250</v>
      </c>
      <c r="D39" s="236" t="n">
        <v>10000</v>
      </c>
      <c r="E39" s="228" t="n">
        <f aca="false">D39/$D$44</f>
        <v>0.0339002586589736</v>
      </c>
    </row>
    <row r="40" customFormat="false" ht="14.4" hidden="false" customHeight="false" outlineLevel="0" collapsed="false">
      <c r="A40" s="234"/>
      <c r="D40" s="236"/>
      <c r="E40" s="237"/>
    </row>
    <row r="41" customFormat="false" ht="14.4" hidden="false" customHeight="false" outlineLevel="0" collapsed="false">
      <c r="A41" s="234" t="s">
        <v>251</v>
      </c>
      <c r="D41" s="236" t="n">
        <v>11483</v>
      </c>
      <c r="E41" s="228" t="n">
        <f aca="false">D41/$D$44</f>
        <v>0.0389276670180993</v>
      </c>
    </row>
    <row r="42" customFormat="false" ht="14.4" hidden="false" customHeight="false" outlineLevel="0" collapsed="false">
      <c r="A42" s="238" t="s">
        <v>252</v>
      </c>
      <c r="D42" s="236"/>
      <c r="E42" s="237"/>
    </row>
    <row r="43" customFormat="false" ht="14.4" hidden="false" customHeight="false" outlineLevel="0" collapsed="false">
      <c r="A43" s="238"/>
      <c r="D43" s="236"/>
      <c r="E43" s="237"/>
    </row>
    <row r="44" customFormat="false" ht="14.4" hidden="false" customHeight="false" outlineLevel="0" collapsed="false">
      <c r="A44" s="224" t="s">
        <v>253</v>
      </c>
      <c r="D44" s="235" t="n">
        <f aca="false">D12+D17+D22+D33+D35+D37+D39+D41</f>
        <v>294983</v>
      </c>
      <c r="E44" s="228" t="n">
        <f aca="false">D44/$D$44</f>
        <v>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57"/>
  <sheetViews>
    <sheetView showFormulas="false" showGridLines="true" showRowColHeaders="true" showZeros="true" rightToLeft="false" tabSelected="false" showOutlineSymbols="true" defaultGridColor="true" view="normal" topLeftCell="B73" colorId="64" zoomScale="100" zoomScaleNormal="100" zoomScalePageLayoutView="100" workbookViewId="0">
      <selection pane="topLeft" activeCell="G17" activeCellId="0" sqref="G17"/>
    </sheetView>
  </sheetViews>
  <sheetFormatPr defaultColWidth="11.7421875" defaultRowHeight="14.4" zeroHeight="false" outlineLevelRow="0" outlineLevelCol="0"/>
  <cols>
    <col collapsed="false" customWidth="true" hidden="false" outlineLevel="0" max="1" min="1" style="0" width="24.34"/>
    <col collapsed="false" customWidth="true" hidden="false" outlineLevel="0" max="2" min="2" style="0" width="14.88"/>
    <col collapsed="false" customWidth="true" hidden="false" outlineLevel="0" max="3" min="3" style="0" width="21.44"/>
    <col collapsed="false" customWidth="true" hidden="false" outlineLevel="0" max="4" min="4" style="0" width="39.55"/>
    <col collapsed="false" customWidth="true" hidden="false" outlineLevel="0" max="5" min="5" style="0" width="23.11"/>
  </cols>
  <sheetData>
    <row r="1" customFormat="false" ht="25.8" hidden="false" customHeight="false" outlineLevel="0" collapsed="false">
      <c r="A1" s="9" t="s">
        <v>254</v>
      </c>
      <c r="C1" s="174" t="s">
        <v>255</v>
      </c>
      <c r="D1" s="239" t="s">
        <v>256</v>
      </c>
    </row>
    <row r="3" s="115" customFormat="true" ht="18" hidden="false" customHeight="true" outlineLevel="0" collapsed="false">
      <c r="A3" s="240" t="s">
        <v>257</v>
      </c>
      <c r="B3" s="241"/>
      <c r="C3" s="241"/>
      <c r="D3" s="242"/>
    </row>
    <row r="4" s="115" customFormat="true" ht="18.6" hidden="false" customHeight="true" outlineLevel="0" collapsed="false">
      <c r="A4" s="243" t="s">
        <v>258</v>
      </c>
      <c r="B4" s="244"/>
      <c r="C4" s="244"/>
      <c r="D4" s="245"/>
    </row>
    <row r="5" s="115" customFormat="true" ht="18.6" hidden="false" customHeight="true" outlineLevel="0" collapsed="false">
      <c r="A5" s="243" t="s">
        <v>259</v>
      </c>
      <c r="B5" s="244"/>
      <c r="C5" s="244"/>
      <c r="D5" s="245"/>
    </row>
    <row r="6" s="115" customFormat="true" ht="18.6" hidden="false" customHeight="true" outlineLevel="0" collapsed="false">
      <c r="A6" s="246" t="s">
        <v>260</v>
      </c>
      <c r="B6" s="247"/>
      <c r="C6" s="247"/>
      <c r="D6" s="248"/>
    </row>
    <row r="8" customFormat="false" ht="25.8" hidden="false" customHeight="false" outlineLevel="0" collapsed="false">
      <c r="A8" s="239" t="s">
        <v>256</v>
      </c>
    </row>
    <row r="10" customFormat="false" ht="23.4" hidden="false" customHeight="false" outlineLevel="0" collapsed="false">
      <c r="A10" s="249" t="s">
        <v>261</v>
      </c>
      <c r="B10" s="249"/>
      <c r="C10" s="249"/>
      <c r="D10" s="249"/>
      <c r="E10" s="249"/>
      <c r="F10" s="249"/>
    </row>
    <row r="12" customFormat="false" ht="14.4" hidden="false" customHeight="false" outlineLevel="0" collapsed="false">
      <c r="A12" s="250" t="s">
        <v>262</v>
      </c>
      <c r="B12" s="250"/>
      <c r="C12" s="250"/>
      <c r="D12" s="251" t="s">
        <v>263</v>
      </c>
      <c r="E12" s="251"/>
      <c r="F12" s="251"/>
    </row>
    <row r="13" customFormat="false" ht="14.4" hidden="false" customHeight="false" outlineLevel="0" collapsed="false">
      <c r="A13" s="252" t="s">
        <v>264</v>
      </c>
      <c r="B13" s="253" t="s">
        <v>265</v>
      </c>
      <c r="C13" s="223" t="s">
        <v>224</v>
      </c>
      <c r="D13" s="252" t="s">
        <v>264</v>
      </c>
      <c r="E13" s="253" t="s">
        <v>265</v>
      </c>
      <c r="F13" s="223" t="s">
        <v>224</v>
      </c>
    </row>
    <row r="14" customFormat="false" ht="14.4" hidden="false" customHeight="false" outlineLevel="0" collapsed="false">
      <c r="A14" s="232" t="s">
        <v>266</v>
      </c>
      <c r="B14" s="254" t="n">
        <f aca="false">D43</f>
        <v>218500</v>
      </c>
      <c r="C14" s="255" t="n">
        <f aca="false">B14/B29</f>
        <v>0.731993299832496</v>
      </c>
      <c r="D14" s="232" t="s">
        <v>248</v>
      </c>
      <c r="E14" s="254" t="n">
        <v>100000</v>
      </c>
      <c r="F14" s="256" t="n">
        <f aca="false">E14/E29</f>
        <v>0.33500837520938</v>
      </c>
    </row>
    <row r="15" customFormat="false" ht="14.4" hidden="false" customHeight="false" outlineLevel="0" collapsed="false">
      <c r="A15" s="234"/>
      <c r="B15" s="257"/>
      <c r="C15" s="256"/>
      <c r="D15" s="234"/>
      <c r="E15" s="257"/>
      <c r="F15" s="256"/>
    </row>
    <row r="16" customFormat="false" ht="14.4" hidden="false" customHeight="false" outlineLevel="0" collapsed="false">
      <c r="A16" s="234" t="s">
        <v>267</v>
      </c>
      <c r="B16" s="236"/>
      <c r="C16" s="258"/>
      <c r="D16" s="234" t="s">
        <v>225</v>
      </c>
      <c r="E16" s="236"/>
      <c r="F16" s="237"/>
    </row>
    <row r="17" customFormat="false" ht="14.4" hidden="false" customHeight="false" outlineLevel="0" collapsed="false">
      <c r="A17" s="234" t="s">
        <v>268</v>
      </c>
      <c r="B17" s="236" t="n">
        <v>5000</v>
      </c>
      <c r="C17" s="258"/>
      <c r="D17" s="234" t="s">
        <v>269</v>
      </c>
      <c r="E17" s="236" t="n">
        <f aca="false">D56</f>
        <v>80000</v>
      </c>
      <c r="F17" s="237"/>
    </row>
    <row r="18" customFormat="false" ht="14.4" hidden="false" customHeight="false" outlineLevel="0" collapsed="false">
      <c r="A18" s="234" t="s">
        <v>270</v>
      </c>
      <c r="B18" s="236" t="n">
        <v>5000</v>
      </c>
      <c r="C18" s="259"/>
      <c r="D18" s="234" t="s">
        <v>271</v>
      </c>
      <c r="E18" s="236" t="n">
        <f aca="false">D61</f>
        <v>11500</v>
      </c>
      <c r="F18" s="237"/>
    </row>
    <row r="19" customFormat="false" ht="14.4" hidden="false" customHeight="false" outlineLevel="0" collapsed="false">
      <c r="A19" s="234" t="s">
        <v>272</v>
      </c>
      <c r="B19" s="236" t="n">
        <v>50000</v>
      </c>
      <c r="C19" s="258"/>
      <c r="D19" s="234" t="s">
        <v>273</v>
      </c>
      <c r="E19" s="236" t="n">
        <f aca="false">D66</f>
        <v>10500</v>
      </c>
      <c r="F19" s="237"/>
    </row>
    <row r="20" customFormat="false" ht="14.4" hidden="false" customHeight="false" outlineLevel="0" collapsed="false">
      <c r="A20" s="234" t="s">
        <v>274</v>
      </c>
      <c r="B20" s="260" t="n">
        <f aca="false">SUM(B17:B19)</f>
        <v>60000</v>
      </c>
      <c r="C20" s="261" t="n">
        <f aca="false">B20/B29</f>
        <v>0.201005025125628</v>
      </c>
      <c r="D20" s="234" t="s">
        <v>275</v>
      </c>
      <c r="E20" s="262" t="n">
        <f aca="false">SUM(E17:E19)</f>
        <v>102000</v>
      </c>
      <c r="F20" s="259" t="n">
        <f aca="false">E20/E29</f>
        <v>0.341708542713568</v>
      </c>
    </row>
    <row r="21" customFormat="false" ht="14.4" hidden="false" customHeight="false" outlineLevel="0" collapsed="false">
      <c r="A21" s="234"/>
      <c r="B21" s="263"/>
      <c r="C21" s="261"/>
      <c r="D21" s="234"/>
      <c r="E21" s="236"/>
      <c r="F21" s="237"/>
    </row>
    <row r="22" customFormat="false" ht="14.4" hidden="false" customHeight="false" outlineLevel="0" collapsed="false">
      <c r="A22" s="234" t="s">
        <v>276</v>
      </c>
      <c r="B22" s="263" t="n">
        <v>20000</v>
      </c>
      <c r="C22" s="261" t="n">
        <f aca="false">B22/B29</f>
        <v>0.067001675041876</v>
      </c>
      <c r="D22" s="234" t="s">
        <v>277</v>
      </c>
      <c r="E22" s="236" t="n">
        <f aca="false">D77</f>
        <v>71500</v>
      </c>
      <c r="F22" s="259" t="n">
        <f aca="false">E22/E29</f>
        <v>0.239530988274707</v>
      </c>
    </row>
    <row r="23" customFormat="false" ht="14.4" hidden="false" customHeight="false" outlineLevel="0" collapsed="false">
      <c r="A23" s="234"/>
      <c r="B23" s="236"/>
      <c r="C23" s="258"/>
      <c r="D23" s="234"/>
      <c r="E23" s="236"/>
      <c r="F23" s="237"/>
    </row>
    <row r="24" customFormat="false" ht="14.4" hidden="false" customHeight="false" outlineLevel="0" collapsed="false">
      <c r="A24" s="234"/>
      <c r="B24" s="236"/>
      <c r="C24" s="258"/>
      <c r="D24" s="234" t="s">
        <v>250</v>
      </c>
      <c r="E24" s="236" t="n">
        <v>5000</v>
      </c>
      <c r="F24" s="259" t="n">
        <f aca="false">E24/E29</f>
        <v>0.016750418760469</v>
      </c>
    </row>
    <row r="25" customFormat="false" ht="14.4" hidden="false" customHeight="false" outlineLevel="0" collapsed="false">
      <c r="A25" s="234"/>
      <c r="B25" s="236"/>
      <c r="C25" s="258"/>
      <c r="D25" s="234"/>
      <c r="E25" s="236"/>
      <c r="F25" s="237"/>
    </row>
    <row r="26" customFormat="false" ht="14.4" hidden="false" customHeight="false" outlineLevel="0" collapsed="false">
      <c r="A26" s="234"/>
      <c r="B26" s="236"/>
      <c r="C26" s="258"/>
      <c r="D26" s="234" t="s">
        <v>251</v>
      </c>
      <c r="E26" s="236" t="n">
        <v>20000</v>
      </c>
      <c r="F26" s="259" t="n">
        <f aca="false">E26/E29</f>
        <v>0.067001675041876</v>
      </c>
    </row>
    <row r="27" customFormat="false" ht="14.4" hidden="false" customHeight="false" outlineLevel="0" collapsed="false">
      <c r="A27" s="234"/>
      <c r="B27" s="236"/>
      <c r="C27" s="258"/>
      <c r="D27" s="238" t="s">
        <v>252</v>
      </c>
      <c r="E27" s="236"/>
      <c r="F27" s="237"/>
    </row>
    <row r="28" customFormat="false" ht="14.4" hidden="false" customHeight="false" outlineLevel="0" collapsed="false">
      <c r="A28" s="234"/>
      <c r="B28" s="236"/>
      <c r="C28" s="258"/>
      <c r="D28" s="238"/>
      <c r="E28" s="236"/>
      <c r="F28" s="237"/>
    </row>
    <row r="29" customFormat="false" ht="14.4" hidden="false" customHeight="false" outlineLevel="0" collapsed="false">
      <c r="A29" s="224" t="s">
        <v>253</v>
      </c>
      <c r="B29" s="257" t="n">
        <f aca="false">B14+B20+B22</f>
        <v>298500</v>
      </c>
      <c r="C29" s="264" t="n">
        <f aca="false">SUM(C14:C28)</f>
        <v>1</v>
      </c>
      <c r="D29" s="224" t="s">
        <v>253</v>
      </c>
      <c r="E29" s="257" t="n">
        <f aca="false">E14+E20+E22+E24+E26</f>
        <v>298500</v>
      </c>
      <c r="F29" s="265" t="n">
        <f aca="false">SUM(F14:F28)</f>
        <v>1</v>
      </c>
    </row>
    <row r="30" customFormat="false" ht="14.4" hidden="false" customHeight="false" outlineLevel="0" collapsed="false">
      <c r="A30" s="266"/>
      <c r="B30" s="267"/>
      <c r="C30" s="268"/>
      <c r="D30" s="266"/>
      <c r="E30" s="267"/>
      <c r="F30" s="268"/>
    </row>
    <row r="31" customFormat="false" ht="14.4" hidden="false" customHeight="false" outlineLevel="0" collapsed="false">
      <c r="A31" s="269"/>
      <c r="B31" s="7"/>
      <c r="C31" s="183"/>
      <c r="D31" s="7"/>
      <c r="E31" s="7"/>
      <c r="F31" s="183"/>
    </row>
    <row r="32" customFormat="false" ht="14.4" hidden="false" customHeight="false" outlineLevel="0" collapsed="false">
      <c r="A32" s="269"/>
      <c r="B32" s="7"/>
      <c r="C32" s="183"/>
      <c r="D32" s="7"/>
      <c r="E32" s="7"/>
      <c r="F32" s="183"/>
    </row>
    <row r="33" customFormat="false" ht="21" hidden="false" customHeight="false" outlineLevel="0" collapsed="false">
      <c r="A33" s="270" t="s">
        <v>278</v>
      </c>
      <c r="B33" s="270"/>
      <c r="C33" s="270"/>
      <c r="D33" s="270"/>
    </row>
    <row r="34" customFormat="false" ht="14.4" hidden="false" customHeight="false" outlineLevel="0" collapsed="false">
      <c r="A34" s="269"/>
      <c r="B34" s="7"/>
      <c r="C34" s="7" t="s">
        <v>3</v>
      </c>
      <c r="D34" s="225"/>
      <c r="E34" s="201" t="s">
        <v>3</v>
      </c>
    </row>
    <row r="35" customFormat="false" ht="14.4" hidden="false" customHeight="false" outlineLevel="0" collapsed="false">
      <c r="A35" s="269" t="s">
        <v>279</v>
      </c>
      <c r="B35" s="7"/>
      <c r="C35" s="7" t="s">
        <v>3</v>
      </c>
      <c r="D35" s="226" t="n">
        <v>10000</v>
      </c>
    </row>
    <row r="36" customFormat="false" ht="14.4" hidden="false" customHeight="false" outlineLevel="0" collapsed="false">
      <c r="A36" s="269" t="s">
        <v>280</v>
      </c>
      <c r="B36" s="7"/>
      <c r="C36" s="7"/>
      <c r="D36" s="226" t="n">
        <v>1000</v>
      </c>
    </row>
    <row r="37" customFormat="false" ht="14.4" hidden="false" customHeight="false" outlineLevel="0" collapsed="false">
      <c r="A37" s="269" t="s">
        <v>281</v>
      </c>
      <c r="B37" s="7" t="s">
        <v>282</v>
      </c>
      <c r="C37" s="7"/>
      <c r="D37" s="226" t="n">
        <f aca="false">(600+50+100)*124</f>
        <v>93000</v>
      </c>
      <c r="E37" s="271" t="s">
        <v>3</v>
      </c>
    </row>
    <row r="38" customFormat="false" ht="14.4" hidden="false" customHeight="false" outlineLevel="0" collapsed="false">
      <c r="A38" s="269" t="s">
        <v>283</v>
      </c>
      <c r="B38" s="7"/>
      <c r="C38" s="7"/>
      <c r="D38" s="226" t="n">
        <v>12400</v>
      </c>
      <c r="E38" s="271"/>
    </row>
    <row r="39" customFormat="false" ht="14.4" hidden="false" customHeight="false" outlineLevel="0" collapsed="false">
      <c r="A39" s="269" t="s">
        <v>284</v>
      </c>
      <c r="B39" s="7" t="s">
        <v>285</v>
      </c>
      <c r="C39" s="7"/>
      <c r="D39" s="226" t="n">
        <f aca="false">30*21.5*124 + 520</f>
        <v>80500</v>
      </c>
      <c r="E39" s="272" t="s">
        <v>286</v>
      </c>
      <c r="F39" s="272"/>
      <c r="G39" s="272"/>
      <c r="H39" s="272"/>
    </row>
    <row r="40" customFormat="false" ht="14.4" hidden="false" customHeight="false" outlineLevel="0" collapsed="false">
      <c r="A40" s="269" t="s">
        <v>287</v>
      </c>
      <c r="B40" s="7" t="s">
        <v>288</v>
      </c>
      <c r="C40" s="7"/>
      <c r="D40" s="226" t="n">
        <f aca="false">124*100</f>
        <v>12400</v>
      </c>
      <c r="E40" s="271"/>
    </row>
    <row r="41" customFormat="false" ht="14.4" hidden="false" customHeight="false" outlineLevel="0" collapsed="false">
      <c r="A41" s="269" t="s">
        <v>289</v>
      </c>
      <c r="B41" s="7"/>
      <c r="C41" s="7"/>
      <c r="D41" s="226" t="n">
        <v>9000</v>
      </c>
    </row>
    <row r="42" customFormat="false" ht="14.4" hidden="false" customHeight="false" outlineLevel="0" collapsed="false">
      <c r="A42" s="269" t="s">
        <v>290</v>
      </c>
      <c r="B42" s="7"/>
      <c r="C42" s="7"/>
      <c r="D42" s="226" t="n">
        <v>200</v>
      </c>
    </row>
    <row r="43" customFormat="false" ht="14.4" hidden="false" customHeight="false" outlineLevel="0" collapsed="false">
      <c r="A43" s="273" t="s">
        <v>200</v>
      </c>
      <c r="B43" s="230"/>
      <c r="C43" s="230"/>
      <c r="D43" s="274" t="n">
        <f aca="false">SUM(D35:D42)</f>
        <v>218500</v>
      </c>
    </row>
    <row r="44" customFormat="false" ht="14.4" hidden="false" customHeight="false" outlineLevel="0" collapsed="false">
      <c r="A44" s="7"/>
      <c r="B44" s="7"/>
      <c r="C44" s="7" t="s">
        <v>3</v>
      </c>
      <c r="D44" s="7"/>
      <c r="E44" s="201" t="s">
        <v>3</v>
      </c>
    </row>
    <row r="45" customFormat="false" ht="14.4" hidden="false" customHeight="false" outlineLevel="0" collapsed="false">
      <c r="A45" s="269"/>
      <c r="B45" s="7"/>
      <c r="C45" s="7" t="s">
        <v>3</v>
      </c>
      <c r="D45" s="7"/>
    </row>
    <row r="47" customFormat="false" ht="21" hidden="false" customHeight="false" outlineLevel="0" collapsed="false">
      <c r="A47" s="275" t="s">
        <v>291</v>
      </c>
      <c r="B47" s="275"/>
      <c r="C47" s="275"/>
      <c r="D47" s="275"/>
    </row>
    <row r="48" customFormat="false" ht="15.6" hidden="false" customHeight="true" outlineLevel="0" collapsed="false">
      <c r="A48" s="276"/>
      <c r="B48" s="277"/>
      <c r="C48" s="277"/>
      <c r="D48" s="277"/>
    </row>
    <row r="49" customFormat="false" ht="14.4" hidden="false" customHeight="false" outlineLevel="0" collapsed="false">
      <c r="A49" s="15" t="s">
        <v>226</v>
      </c>
      <c r="B49" s="7"/>
      <c r="C49" s="7"/>
      <c r="D49" s="225"/>
    </row>
    <row r="50" customFormat="false" ht="14.4" hidden="false" customHeight="false" outlineLevel="0" collapsed="false">
      <c r="A50" s="7"/>
      <c r="B50" s="7" t="s">
        <v>227</v>
      </c>
      <c r="C50" s="7"/>
      <c r="D50" s="226" t="n">
        <v>50000</v>
      </c>
    </row>
    <row r="51" customFormat="false" ht="14.4" hidden="false" customHeight="false" outlineLevel="0" collapsed="false">
      <c r="A51" s="7"/>
      <c r="B51" s="7" t="s">
        <v>228</v>
      </c>
      <c r="C51" s="7"/>
      <c r="D51" s="226" t="n">
        <v>8000</v>
      </c>
    </row>
    <row r="52" customFormat="false" ht="14.4" hidden="false" customHeight="false" outlineLevel="0" collapsed="false">
      <c r="A52" s="7"/>
      <c r="B52" s="7" t="s">
        <v>229</v>
      </c>
      <c r="C52" s="7"/>
      <c r="D52" s="226" t="n">
        <v>1500</v>
      </c>
    </row>
    <row r="53" customFormat="false" ht="14.4" hidden="false" customHeight="false" outlineLevel="0" collapsed="false">
      <c r="A53" s="7"/>
      <c r="B53" s="7" t="s">
        <v>230</v>
      </c>
      <c r="C53" s="7"/>
      <c r="D53" s="226" t="n">
        <v>12000</v>
      </c>
    </row>
    <row r="54" customFormat="false" ht="14.4" hidden="false" customHeight="false" outlineLevel="0" collapsed="false">
      <c r="A54" s="7"/>
      <c r="B54" s="7" t="s">
        <v>231</v>
      </c>
      <c r="C54" s="7"/>
      <c r="D54" s="226" t="n">
        <v>2800</v>
      </c>
    </row>
    <row r="55" customFormat="false" ht="14.4" hidden="false" customHeight="false" outlineLevel="0" collapsed="false">
      <c r="A55" s="7"/>
      <c r="B55" s="7" t="s">
        <v>232</v>
      </c>
      <c r="C55" s="7"/>
      <c r="D55" s="226" t="n">
        <v>5700</v>
      </c>
    </row>
    <row r="56" customFormat="false" ht="14.4" hidden="false" customHeight="false" outlineLevel="0" collapsed="false">
      <c r="A56" s="7"/>
      <c r="B56" s="15" t="s">
        <v>233</v>
      </c>
      <c r="C56" s="15"/>
      <c r="D56" s="278" t="n">
        <f aca="false">SUM(D50:D55)</f>
        <v>80000</v>
      </c>
    </row>
    <row r="57" customFormat="false" ht="14.4" hidden="false" customHeight="false" outlineLevel="0" collapsed="false">
      <c r="A57" s="7"/>
      <c r="B57" s="7"/>
      <c r="C57" s="7"/>
      <c r="D57" s="225"/>
    </row>
    <row r="58" customFormat="false" ht="14.4" hidden="false" customHeight="false" outlineLevel="0" collapsed="false">
      <c r="A58" s="15" t="s">
        <v>234</v>
      </c>
      <c r="B58" s="7"/>
      <c r="C58" s="7"/>
      <c r="D58" s="225"/>
    </row>
    <row r="59" customFormat="false" ht="14.4" hidden="false" customHeight="false" outlineLevel="0" collapsed="false">
      <c r="A59" s="7"/>
      <c r="B59" s="7" t="s">
        <v>235</v>
      </c>
      <c r="C59" s="7"/>
      <c r="D59" s="226" t="n">
        <v>4000</v>
      </c>
    </row>
    <row r="60" customFormat="false" ht="14.4" hidden="false" customHeight="false" outlineLevel="0" collapsed="false">
      <c r="A60" s="7"/>
      <c r="B60" s="7" t="s">
        <v>236</v>
      </c>
      <c r="C60" s="7"/>
      <c r="D60" s="226" t="n">
        <v>7500</v>
      </c>
    </row>
    <row r="61" customFormat="false" ht="14.4" hidden="false" customHeight="false" outlineLevel="0" collapsed="false">
      <c r="A61" s="7"/>
      <c r="B61" s="15" t="s">
        <v>233</v>
      </c>
      <c r="C61" s="7"/>
      <c r="D61" s="278" t="n">
        <f aca="false">SUM(D59:D60)</f>
        <v>11500</v>
      </c>
    </row>
    <row r="62" customFormat="false" ht="14.4" hidden="false" customHeight="false" outlineLevel="0" collapsed="false">
      <c r="A62" s="7"/>
      <c r="B62" s="7"/>
      <c r="C62" s="7"/>
      <c r="D62" s="226"/>
    </row>
    <row r="63" customFormat="false" ht="14.4" hidden="false" customHeight="false" outlineLevel="0" collapsed="false">
      <c r="A63" s="15" t="s">
        <v>237</v>
      </c>
      <c r="B63" s="7"/>
      <c r="C63" s="7"/>
      <c r="D63" s="226"/>
    </row>
    <row r="64" customFormat="false" ht="14.4" hidden="false" customHeight="false" outlineLevel="0" collapsed="false">
      <c r="A64" s="7"/>
      <c r="B64" s="7" t="s">
        <v>238</v>
      </c>
      <c r="C64" s="7"/>
      <c r="D64" s="226" t="n">
        <v>3000</v>
      </c>
    </row>
    <row r="65" customFormat="false" ht="14.4" hidden="false" customHeight="false" outlineLevel="0" collapsed="false">
      <c r="A65" s="7"/>
      <c r="B65" s="7" t="s">
        <v>239</v>
      </c>
      <c r="C65" s="7"/>
      <c r="D65" s="226" t="n">
        <v>7500</v>
      </c>
    </row>
    <row r="66" customFormat="false" ht="14.4" hidden="false" customHeight="false" outlineLevel="0" collapsed="false">
      <c r="A66" s="7"/>
      <c r="B66" s="15" t="s">
        <v>233</v>
      </c>
      <c r="C66" s="7"/>
      <c r="D66" s="278" t="n">
        <f aca="false">SUM(D64:D65)</f>
        <v>10500</v>
      </c>
    </row>
    <row r="67" customFormat="false" ht="14.4" hidden="false" customHeight="false" outlineLevel="0" collapsed="false">
      <c r="A67" s="7"/>
      <c r="B67" s="7"/>
      <c r="C67" s="7"/>
      <c r="D67" s="225"/>
    </row>
    <row r="68" customFormat="false" ht="14.4" hidden="false" customHeight="false" outlineLevel="0" collapsed="false">
      <c r="A68" s="15" t="s">
        <v>240</v>
      </c>
      <c r="B68" s="7"/>
      <c r="C68" s="7"/>
      <c r="D68" s="225"/>
    </row>
    <row r="69" customFormat="false" ht="14.4" hidden="false" customHeight="false" outlineLevel="0" collapsed="false">
      <c r="A69" s="7"/>
      <c r="B69" s="7" t="s">
        <v>241</v>
      </c>
      <c r="C69" s="7"/>
      <c r="D69" s="225" t="n">
        <v>4000</v>
      </c>
    </row>
    <row r="70" customFormat="false" ht="14.4" hidden="false" customHeight="false" outlineLevel="0" collapsed="false">
      <c r="A70" s="7"/>
      <c r="B70" s="7" t="s">
        <v>242</v>
      </c>
      <c r="C70" s="7"/>
      <c r="D70" s="225" t="n">
        <v>25000</v>
      </c>
    </row>
    <row r="71" customFormat="false" ht="14.4" hidden="false" customHeight="false" outlineLevel="0" collapsed="false">
      <c r="A71" s="7"/>
      <c r="B71" s="7" t="s">
        <v>243</v>
      </c>
      <c r="C71" s="7"/>
      <c r="D71" s="225" t="n">
        <v>15000</v>
      </c>
    </row>
    <row r="72" customFormat="false" ht="14.4" hidden="false" customHeight="false" outlineLevel="0" collapsed="false">
      <c r="A72" s="7"/>
      <c r="B72" s="7" t="s">
        <v>244</v>
      </c>
      <c r="C72" s="7"/>
      <c r="D72" s="225" t="n">
        <v>10000</v>
      </c>
    </row>
    <row r="73" customFormat="false" ht="14.4" hidden="false" customHeight="false" outlineLevel="0" collapsed="false">
      <c r="A73" s="7"/>
      <c r="B73" s="7" t="s">
        <v>245</v>
      </c>
      <c r="C73" s="7"/>
      <c r="D73" s="225" t="n">
        <v>12000</v>
      </c>
    </row>
    <row r="74" customFormat="false" ht="14.4" hidden="false" customHeight="false" outlineLevel="0" collapsed="false">
      <c r="A74" s="7"/>
      <c r="B74" s="7" t="s">
        <v>246</v>
      </c>
      <c r="C74" s="7"/>
      <c r="D74" s="225" t="n">
        <v>2000</v>
      </c>
    </row>
    <row r="75" customFormat="false" ht="14.4" hidden="false" customHeight="false" outlineLevel="0" collapsed="false">
      <c r="A75" s="7"/>
      <c r="B75" s="7" t="s">
        <v>247</v>
      </c>
      <c r="C75" s="7"/>
      <c r="D75" s="225" t="n">
        <v>2000</v>
      </c>
    </row>
    <row r="76" customFormat="false" ht="14.4" hidden="false" customHeight="false" outlineLevel="0" collapsed="false">
      <c r="A76" s="7"/>
      <c r="B76" s="7" t="s">
        <v>236</v>
      </c>
      <c r="C76" s="7"/>
      <c r="D76" s="225" t="n">
        <v>1500</v>
      </c>
    </row>
    <row r="77" customFormat="false" ht="14.4" hidden="false" customHeight="false" outlineLevel="0" collapsed="false">
      <c r="A77" s="229"/>
      <c r="B77" s="230" t="s">
        <v>233</v>
      </c>
      <c r="C77" s="229"/>
      <c r="D77" s="274" t="n">
        <f aca="false">SUM(D69:D76)</f>
        <v>71500</v>
      </c>
    </row>
    <row r="78" customFormat="false" ht="14.4" hidden="false" customHeight="false" outlineLevel="0" collapsed="false">
      <c r="A78" s="7"/>
      <c r="B78" s="7"/>
      <c r="C78" s="15"/>
      <c r="D78" s="7"/>
      <c r="E78" s="279"/>
    </row>
    <row r="79" customFormat="false" ht="14.4" hidden="false" customHeight="false" outlineLevel="0" collapsed="false">
      <c r="A79" s="269"/>
      <c r="B79" s="7"/>
      <c r="C79" s="7" t="s">
        <v>3</v>
      </c>
      <c r="D79" s="7"/>
      <c r="E79" s="226" t="s">
        <v>3</v>
      </c>
    </row>
    <row r="80" customFormat="false" ht="23.4" hidden="false" customHeight="false" outlineLevel="0" collapsed="false">
      <c r="A80" s="280" t="s">
        <v>292</v>
      </c>
      <c r="B80" s="280"/>
      <c r="C80" s="280"/>
      <c r="D80" s="280"/>
      <c r="E80" s="280"/>
      <c r="F80" s="280"/>
    </row>
    <row r="82" customFormat="false" ht="46.95" hidden="false" customHeight="true" outlineLevel="0" collapsed="false">
      <c r="A82" s="281" t="s">
        <v>293</v>
      </c>
      <c r="B82" s="281"/>
      <c r="C82" s="281"/>
      <c r="D82" s="281"/>
      <c r="E82" s="281"/>
      <c r="F82" s="281"/>
    </row>
    <row r="83" customFormat="false" ht="14.4" hidden="false" customHeight="false" outlineLevel="0" collapsed="false">
      <c r="H83" s="0" t="s">
        <v>3</v>
      </c>
    </row>
    <row r="84" customFormat="false" ht="14.4" hidden="false" customHeight="false" outlineLevel="0" collapsed="false">
      <c r="A84" s="250" t="s">
        <v>262</v>
      </c>
      <c r="B84" s="250"/>
      <c r="C84" s="250"/>
      <c r="D84" s="251" t="s">
        <v>263</v>
      </c>
      <c r="E84" s="251"/>
      <c r="F84" s="251"/>
      <c r="H84" s="0" t="s">
        <v>3</v>
      </c>
    </row>
    <row r="85" customFormat="false" ht="14.4" hidden="false" customHeight="false" outlineLevel="0" collapsed="false">
      <c r="A85" s="252" t="s">
        <v>264</v>
      </c>
      <c r="B85" s="253" t="s">
        <v>265</v>
      </c>
      <c r="C85" s="223" t="s">
        <v>224</v>
      </c>
      <c r="D85" s="252" t="s">
        <v>264</v>
      </c>
      <c r="E85" s="253" t="s">
        <v>265</v>
      </c>
      <c r="F85" s="223" t="s">
        <v>224</v>
      </c>
    </row>
    <row r="86" customFormat="false" ht="14.4" hidden="false" customHeight="false" outlineLevel="0" collapsed="false">
      <c r="A86" s="232" t="s">
        <v>266</v>
      </c>
      <c r="B86" s="254" t="e">
        <f aca="false">D114</f>
        <v>#REF!</v>
      </c>
      <c r="C86" s="255" t="e">
        <f aca="false">B86/B101</f>
        <v>#REF!</v>
      </c>
      <c r="D86" s="232" t="s">
        <v>248</v>
      </c>
      <c r="E86" s="254" t="n">
        <v>100000</v>
      </c>
      <c r="F86" s="256" t="e">
        <f aca="false">E86/E101</f>
        <v>#N/A</v>
      </c>
    </row>
    <row r="87" customFormat="false" ht="14.4" hidden="false" customHeight="false" outlineLevel="0" collapsed="false">
      <c r="A87" s="234"/>
      <c r="B87" s="257"/>
      <c r="C87" s="256"/>
      <c r="D87" s="234"/>
      <c r="E87" s="257"/>
      <c r="F87" s="256"/>
    </row>
    <row r="88" customFormat="false" ht="14.4" hidden="false" customHeight="false" outlineLevel="0" collapsed="false">
      <c r="A88" s="234" t="s">
        <v>267</v>
      </c>
      <c r="B88" s="236"/>
      <c r="C88" s="258"/>
      <c r="D88" s="234" t="s">
        <v>225</v>
      </c>
      <c r="E88" s="236"/>
      <c r="F88" s="237"/>
    </row>
    <row r="89" customFormat="false" ht="14.4" hidden="false" customHeight="false" outlineLevel="0" collapsed="false">
      <c r="A89" s="234" t="s">
        <v>294</v>
      </c>
      <c r="B89" s="236" t="n">
        <v>5000</v>
      </c>
      <c r="C89" s="258"/>
      <c r="D89" s="234" t="s">
        <v>295</v>
      </c>
      <c r="E89" s="236" t="e">
        <f aca="false">#N/A</f>
        <v>#N/A</v>
      </c>
      <c r="F89" s="237"/>
    </row>
    <row r="90" customFormat="false" ht="14.4" hidden="false" customHeight="false" outlineLevel="0" collapsed="false">
      <c r="A90" s="234" t="s">
        <v>296</v>
      </c>
      <c r="B90" s="236" t="n">
        <v>5000</v>
      </c>
      <c r="C90" s="259"/>
      <c r="D90" s="234" t="s">
        <v>297</v>
      </c>
      <c r="E90" s="236" t="e">
        <f aca="false">#N/A</f>
        <v>#N/A</v>
      </c>
      <c r="F90" s="237"/>
    </row>
    <row r="91" customFormat="false" ht="14.4" hidden="false" customHeight="false" outlineLevel="0" collapsed="false">
      <c r="A91" s="234" t="s">
        <v>298</v>
      </c>
      <c r="B91" s="236" t="n">
        <v>30000</v>
      </c>
      <c r="C91" s="258"/>
      <c r="D91" s="234" t="s">
        <v>299</v>
      </c>
      <c r="E91" s="236" t="e">
        <f aca="false">#N/A</f>
        <v>#N/A</v>
      </c>
      <c r="F91" s="237"/>
    </row>
    <row r="92" customFormat="false" ht="14.4" hidden="false" customHeight="false" outlineLevel="0" collapsed="false">
      <c r="A92" s="224" t="s">
        <v>300</v>
      </c>
      <c r="B92" s="282" t="n">
        <f aca="false">SUM(B89:B91)</f>
        <v>40000</v>
      </c>
      <c r="C92" s="261" t="e">
        <f aca="false">B92/B101</f>
        <v>#REF!</v>
      </c>
      <c r="D92" s="224" t="s">
        <v>301</v>
      </c>
      <c r="E92" s="233" t="e">
        <f aca="false">SUM(E89:E91)</f>
        <v>#N/A</v>
      </c>
      <c r="F92" s="259" t="e">
        <f aca="false">E92/E101</f>
        <v>#N/A</v>
      </c>
    </row>
    <row r="93" customFormat="false" ht="14.4" hidden="false" customHeight="false" outlineLevel="0" collapsed="false">
      <c r="A93" s="234"/>
      <c r="B93" s="263"/>
      <c r="C93" s="261"/>
      <c r="D93" s="234" t="s">
        <v>249</v>
      </c>
      <c r="E93" s="236" t="e">
        <f aca="false">#N/A</f>
        <v>#N/A</v>
      </c>
      <c r="F93" s="259" t="e">
        <f aca="false">E93/E101</f>
        <v>#N/A</v>
      </c>
    </row>
    <row r="94" customFormat="false" ht="14.4" hidden="false" customHeight="false" outlineLevel="0" collapsed="false">
      <c r="A94" s="234" t="s">
        <v>276</v>
      </c>
      <c r="B94" s="263" t="n">
        <v>20000</v>
      </c>
      <c r="C94" s="261" t="e">
        <f aca="false">B94/B101</f>
        <v>#REF!</v>
      </c>
      <c r="D94" s="234" t="s">
        <v>277</v>
      </c>
      <c r="E94" s="236" t="e">
        <f aca="false">#N/A</f>
        <v>#N/A</v>
      </c>
      <c r="F94" s="259" t="e">
        <f aca="false">E94/E101</f>
        <v>#N/A</v>
      </c>
    </row>
    <row r="95" customFormat="false" ht="14.4" hidden="false" customHeight="false" outlineLevel="0" collapsed="false">
      <c r="A95" s="234"/>
      <c r="B95" s="236"/>
      <c r="C95" s="258"/>
      <c r="D95" s="234"/>
      <c r="E95" s="236"/>
      <c r="F95" s="237"/>
    </row>
    <row r="96" customFormat="false" ht="14.4" hidden="false" customHeight="false" outlineLevel="0" collapsed="false">
      <c r="A96" s="234"/>
      <c r="B96" s="236"/>
      <c r="C96" s="258"/>
      <c r="D96" s="234" t="s">
        <v>250</v>
      </c>
      <c r="E96" s="236" t="n">
        <v>10000</v>
      </c>
      <c r="F96" s="259" t="e">
        <f aca="false">E96/E101</f>
        <v>#N/A</v>
      </c>
    </row>
    <row r="97" customFormat="false" ht="14.4" hidden="false" customHeight="false" outlineLevel="0" collapsed="false">
      <c r="A97" s="234"/>
      <c r="B97" s="236"/>
      <c r="C97" s="258"/>
      <c r="D97" s="234"/>
      <c r="E97" s="236"/>
      <c r="F97" s="237"/>
    </row>
    <row r="98" customFormat="false" ht="14.4" hidden="false" customHeight="false" outlineLevel="0" collapsed="false">
      <c r="A98" s="234"/>
      <c r="B98" s="236"/>
      <c r="C98" s="258"/>
      <c r="D98" s="234" t="s">
        <v>251</v>
      </c>
      <c r="E98" s="236" t="n">
        <v>33343</v>
      </c>
      <c r="F98" s="259" t="e">
        <f aca="false">E98/E101</f>
        <v>#N/A</v>
      </c>
    </row>
    <row r="99" customFormat="false" ht="14.4" hidden="false" customHeight="false" outlineLevel="0" collapsed="false">
      <c r="A99" s="234"/>
      <c r="B99" s="236"/>
      <c r="C99" s="258"/>
      <c r="D99" s="238" t="s">
        <v>252</v>
      </c>
      <c r="E99" s="236"/>
      <c r="F99" s="237"/>
    </row>
    <row r="100" customFormat="false" ht="14.4" hidden="false" customHeight="false" outlineLevel="0" collapsed="false">
      <c r="A100" s="234"/>
      <c r="B100" s="236"/>
      <c r="C100" s="258"/>
      <c r="D100" s="238"/>
      <c r="E100" s="236"/>
      <c r="F100" s="237"/>
    </row>
    <row r="101" customFormat="false" ht="14.4" hidden="false" customHeight="false" outlineLevel="0" collapsed="false">
      <c r="A101" s="224" t="s">
        <v>253</v>
      </c>
      <c r="B101" s="257" t="e">
        <f aca="false">B86+B92+B94</f>
        <v>#REF!</v>
      </c>
      <c r="C101" s="264" t="e">
        <f aca="false">SUM(C86:C100)</f>
        <v>#REF!</v>
      </c>
      <c r="D101" s="224" t="s">
        <v>253</v>
      </c>
      <c r="E101" s="257" t="e">
        <f aca="false">E86+E92+E94+E96+E98+E93</f>
        <v>#N/A</v>
      </c>
      <c r="F101" s="265" t="e">
        <f aca="false">SUM(F86:F100)</f>
        <v>#N/A</v>
      </c>
    </row>
    <row r="102" customFormat="false" ht="14.4" hidden="false" customHeight="false" outlineLevel="0" collapsed="false">
      <c r="A102" s="266"/>
      <c r="B102" s="267"/>
      <c r="C102" s="268"/>
      <c r="D102" s="266"/>
      <c r="E102" s="267"/>
      <c r="F102" s="268"/>
    </row>
    <row r="103" customFormat="false" ht="14.4" hidden="false" customHeight="false" outlineLevel="0" collapsed="false">
      <c r="A103" s="269"/>
      <c r="B103" s="7"/>
      <c r="C103" s="183"/>
      <c r="D103" s="7"/>
      <c r="E103" s="7"/>
      <c r="F103" s="183"/>
    </row>
    <row r="104" customFormat="false" ht="17.4" hidden="false" customHeight="false" outlineLevel="0" collapsed="false">
      <c r="A104" s="283" t="s">
        <v>302</v>
      </c>
      <c r="B104" s="283"/>
      <c r="C104" s="283"/>
      <c r="D104" s="283"/>
    </row>
    <row r="106" customFormat="false" ht="14.4" hidden="false" customHeight="false" outlineLevel="0" collapsed="false">
      <c r="A106" s="269" t="s">
        <v>279</v>
      </c>
      <c r="B106" s="7"/>
      <c r="C106" s="7" t="s">
        <v>3</v>
      </c>
      <c r="D106" s="226" t="s">
        <v>3</v>
      </c>
    </row>
    <row r="107" customFormat="false" ht="14.4" hidden="false" customHeight="false" outlineLevel="0" collapsed="false">
      <c r="A107" s="269" t="s">
        <v>280</v>
      </c>
      <c r="B107" s="7"/>
      <c r="C107" s="7"/>
      <c r="D107" s="226" t="s">
        <v>3</v>
      </c>
    </row>
    <row r="108" customFormat="false" ht="15" hidden="false" customHeight="true" outlineLevel="0" collapsed="false">
      <c r="A108" s="269" t="s">
        <v>281</v>
      </c>
      <c r="B108" s="7" t="s">
        <v>282</v>
      </c>
      <c r="C108" s="7"/>
      <c r="D108" s="226" t="s">
        <v>3</v>
      </c>
    </row>
    <row r="109" customFormat="false" ht="15" hidden="false" customHeight="true" outlineLevel="0" collapsed="false">
      <c r="A109" s="269" t="s">
        <v>283</v>
      </c>
      <c r="B109" s="7"/>
      <c r="C109" s="7"/>
      <c r="D109" s="226" t="s">
        <v>3</v>
      </c>
    </row>
    <row r="110" customFormat="false" ht="15" hidden="false" customHeight="true" outlineLevel="0" collapsed="false">
      <c r="A110" s="269" t="s">
        <v>284</v>
      </c>
      <c r="B110" s="7" t="s">
        <v>285</v>
      </c>
      <c r="C110" s="7"/>
      <c r="D110" s="226" t="s">
        <v>3</v>
      </c>
    </row>
    <row r="111" customFormat="false" ht="14.4" hidden="false" customHeight="false" outlineLevel="0" collapsed="false">
      <c r="A111" s="269" t="s">
        <v>287</v>
      </c>
      <c r="B111" s="7" t="s">
        <v>288</v>
      </c>
      <c r="C111" s="7"/>
      <c r="D111" s="226" t="s">
        <v>3</v>
      </c>
    </row>
    <row r="112" customFormat="false" ht="14.4" hidden="false" customHeight="false" outlineLevel="0" collapsed="false">
      <c r="A112" s="269" t="s">
        <v>289</v>
      </c>
      <c r="B112" s="7"/>
      <c r="C112" s="7"/>
      <c r="D112" s="226" t="s">
        <v>3</v>
      </c>
    </row>
    <row r="113" customFormat="false" ht="14.4" hidden="false" customHeight="false" outlineLevel="0" collapsed="false">
      <c r="A113" s="269" t="s">
        <v>290</v>
      </c>
      <c r="B113" s="7"/>
      <c r="C113" s="7"/>
      <c r="D113" s="226" t="s">
        <v>3</v>
      </c>
    </row>
    <row r="114" customFormat="false" ht="14.4" hidden="false" customHeight="false" outlineLevel="0" collapsed="false">
      <c r="A114" s="273" t="s">
        <v>200</v>
      </c>
      <c r="B114" s="230"/>
      <c r="C114" s="230"/>
      <c r="D114" s="274" t="e">
        <f aca="false">#REF!</f>
        <v>#REF!</v>
      </c>
      <c r="E114" s="0" t="s">
        <v>303</v>
      </c>
    </row>
    <row r="115" customFormat="false" ht="14.4" hidden="false" customHeight="false" outlineLevel="0" collapsed="false">
      <c r="A115" s="284"/>
      <c r="B115" s="15"/>
      <c r="C115" s="15"/>
      <c r="D115" s="279"/>
    </row>
    <row r="116" customFormat="false" ht="14.4" hidden="false" customHeight="false" outlineLevel="0" collapsed="false">
      <c r="A116" s="284"/>
      <c r="B116" s="15"/>
      <c r="C116" s="15"/>
      <c r="D116" s="279"/>
    </row>
    <row r="117" customFormat="false" ht="17.4" hidden="false" customHeight="false" outlineLevel="0" collapsed="false">
      <c r="A117" s="285" t="s">
        <v>304</v>
      </c>
      <c r="B117" s="285"/>
      <c r="C117" s="285"/>
      <c r="D117" s="285"/>
    </row>
    <row r="118" customFormat="false" ht="17.4" hidden="false" customHeight="false" outlineLevel="0" collapsed="false">
      <c r="A118" s="276"/>
      <c r="B118" s="277"/>
      <c r="C118" s="277"/>
      <c r="D118" s="286"/>
    </row>
    <row r="119" customFormat="false" ht="14.4" hidden="false" customHeight="false" outlineLevel="0" collapsed="false">
      <c r="A119" s="284" t="s">
        <v>226</v>
      </c>
      <c r="B119" s="7"/>
      <c r="D119" s="225"/>
    </row>
    <row r="120" customFormat="false" ht="14.4" hidden="false" customHeight="false" outlineLevel="0" collapsed="false">
      <c r="A120" s="269"/>
      <c r="B120" s="7" t="s">
        <v>227</v>
      </c>
      <c r="D120" s="226" t="s">
        <v>3</v>
      </c>
    </row>
    <row r="121" customFormat="false" ht="14.4" hidden="false" customHeight="false" outlineLevel="0" collapsed="false">
      <c r="A121" s="269"/>
      <c r="B121" s="7" t="s">
        <v>228</v>
      </c>
      <c r="D121" s="226" t="s">
        <v>3</v>
      </c>
    </row>
    <row r="122" customFormat="false" ht="14.4" hidden="false" customHeight="false" outlineLevel="0" collapsed="false">
      <c r="A122" s="269"/>
      <c r="B122" s="7" t="s">
        <v>229</v>
      </c>
      <c r="D122" s="226" t="s">
        <v>3</v>
      </c>
    </row>
    <row r="123" customFormat="false" ht="14.4" hidden="false" customHeight="false" outlineLevel="0" collapsed="false">
      <c r="A123" s="269"/>
      <c r="B123" s="7" t="s">
        <v>230</v>
      </c>
      <c r="D123" s="226" t="s">
        <v>3</v>
      </c>
    </row>
    <row r="124" customFormat="false" ht="14.4" hidden="false" customHeight="false" outlineLevel="0" collapsed="false">
      <c r="A124" s="269"/>
      <c r="B124" s="7" t="s">
        <v>231</v>
      </c>
      <c r="D124" s="226" t="s">
        <v>3</v>
      </c>
    </row>
    <row r="125" customFormat="false" ht="14.4" hidden="false" customHeight="false" outlineLevel="0" collapsed="false">
      <c r="A125" s="269"/>
      <c r="B125" s="7" t="s">
        <v>232</v>
      </c>
      <c r="D125" s="226" t="s">
        <v>3</v>
      </c>
    </row>
    <row r="126" customFormat="false" ht="14.4" hidden="false" customHeight="false" outlineLevel="0" collapsed="false">
      <c r="A126" s="269"/>
      <c r="B126" s="15" t="s">
        <v>233</v>
      </c>
      <c r="D126" s="278" t="n">
        <f aca="false">SUM(D120:D125)</f>
        <v>0</v>
      </c>
    </row>
    <row r="127" customFormat="false" ht="14.4" hidden="false" customHeight="false" outlineLevel="0" collapsed="false">
      <c r="A127" s="269"/>
      <c r="B127" s="7"/>
      <c r="D127" s="225"/>
    </row>
    <row r="128" customFormat="false" ht="14.4" hidden="false" customHeight="false" outlineLevel="0" collapsed="false">
      <c r="A128" s="284" t="s">
        <v>234</v>
      </c>
      <c r="B128" s="7"/>
      <c r="D128" s="225"/>
    </row>
    <row r="129" customFormat="false" ht="14.4" hidden="false" customHeight="false" outlineLevel="0" collapsed="false">
      <c r="A129" s="269"/>
      <c r="B129" s="7" t="s">
        <v>235</v>
      </c>
      <c r="D129" s="226" t="s">
        <v>3</v>
      </c>
    </row>
    <row r="130" customFormat="false" ht="14.4" hidden="false" customHeight="false" outlineLevel="0" collapsed="false">
      <c r="A130" s="269"/>
      <c r="B130" s="7" t="s">
        <v>236</v>
      </c>
      <c r="D130" s="226" t="s">
        <v>3</v>
      </c>
    </row>
    <row r="131" customFormat="false" ht="14.4" hidden="false" customHeight="false" outlineLevel="0" collapsed="false">
      <c r="A131" s="269"/>
      <c r="B131" s="15" t="s">
        <v>233</v>
      </c>
      <c r="D131" s="278" t="n">
        <f aca="false">SUM(D129:D130)</f>
        <v>0</v>
      </c>
    </row>
    <row r="132" customFormat="false" ht="14.4" hidden="false" customHeight="false" outlineLevel="0" collapsed="false">
      <c r="A132" s="269"/>
      <c r="B132" s="7"/>
      <c r="D132" s="226"/>
    </row>
    <row r="133" customFormat="false" ht="14.4" hidden="false" customHeight="false" outlineLevel="0" collapsed="false">
      <c r="A133" s="284" t="s">
        <v>237</v>
      </c>
      <c r="B133" s="7"/>
      <c r="D133" s="226"/>
    </row>
    <row r="134" customFormat="false" ht="14.4" hidden="false" customHeight="false" outlineLevel="0" collapsed="false">
      <c r="A134" s="269"/>
      <c r="B134" s="7" t="s">
        <v>305</v>
      </c>
      <c r="D134" s="226" t="s">
        <v>3</v>
      </c>
    </row>
    <row r="135" customFormat="false" ht="14.4" hidden="false" customHeight="false" outlineLevel="0" collapsed="false">
      <c r="A135" s="269"/>
      <c r="B135" s="7" t="s">
        <v>239</v>
      </c>
      <c r="D135" s="226" t="s">
        <v>3</v>
      </c>
    </row>
    <row r="136" customFormat="false" ht="14.4" hidden="false" customHeight="false" outlineLevel="0" collapsed="false">
      <c r="A136" s="269"/>
      <c r="B136" s="15" t="s">
        <v>233</v>
      </c>
      <c r="D136" s="278" t="n">
        <f aca="false">SUM(D134:D135)</f>
        <v>0</v>
      </c>
    </row>
    <row r="137" customFormat="false" ht="14.4" hidden="false" customHeight="false" outlineLevel="0" collapsed="false">
      <c r="A137" s="269"/>
      <c r="B137" s="7"/>
      <c r="D137" s="225"/>
    </row>
    <row r="138" customFormat="false" ht="14.4" hidden="false" customHeight="false" outlineLevel="0" collapsed="false">
      <c r="A138" s="284" t="s">
        <v>240</v>
      </c>
      <c r="B138" s="7"/>
      <c r="D138" s="225"/>
    </row>
    <row r="139" customFormat="false" ht="14.4" hidden="false" customHeight="false" outlineLevel="0" collapsed="false">
      <c r="A139" s="269"/>
      <c r="B139" s="7" t="s">
        <v>241</v>
      </c>
      <c r="D139" s="226" t="s">
        <v>3</v>
      </c>
    </row>
    <row r="140" customFormat="false" ht="14.4" hidden="false" customHeight="false" outlineLevel="0" collapsed="false">
      <c r="A140" s="269"/>
      <c r="B140" s="7" t="s">
        <v>242</v>
      </c>
      <c r="D140" s="226" t="s">
        <v>3</v>
      </c>
    </row>
    <row r="141" customFormat="false" ht="14.4" hidden="false" customHeight="false" outlineLevel="0" collapsed="false">
      <c r="A141" s="269"/>
      <c r="B141" s="7" t="s">
        <v>243</v>
      </c>
      <c r="D141" s="226" t="s">
        <v>3</v>
      </c>
    </row>
    <row r="142" customFormat="false" ht="14.4" hidden="false" customHeight="false" outlineLevel="0" collapsed="false">
      <c r="A142" s="269"/>
      <c r="B142" s="7" t="s">
        <v>244</v>
      </c>
      <c r="D142" s="226" t="s">
        <v>3</v>
      </c>
    </row>
    <row r="143" customFormat="false" ht="14.4" hidden="false" customHeight="false" outlineLevel="0" collapsed="false">
      <c r="A143" s="269"/>
      <c r="B143" s="7" t="s">
        <v>245</v>
      </c>
      <c r="D143" s="226" t="s">
        <v>3</v>
      </c>
    </row>
    <row r="144" customFormat="false" ht="14.4" hidden="false" customHeight="false" outlineLevel="0" collapsed="false">
      <c r="A144" s="269"/>
      <c r="B144" s="7" t="s">
        <v>246</v>
      </c>
      <c r="D144" s="226" t="s">
        <v>3</v>
      </c>
    </row>
    <row r="145" customFormat="false" ht="14.4" hidden="false" customHeight="false" outlineLevel="0" collapsed="false">
      <c r="A145" s="269"/>
      <c r="B145" s="7" t="s">
        <v>247</v>
      </c>
      <c r="D145" s="226" t="s">
        <v>3</v>
      </c>
    </row>
    <row r="146" customFormat="false" ht="14.4" hidden="false" customHeight="false" outlineLevel="0" collapsed="false">
      <c r="A146" s="269"/>
      <c r="B146" s="7" t="s">
        <v>236</v>
      </c>
      <c r="D146" s="226" t="s">
        <v>3</v>
      </c>
    </row>
    <row r="147" customFormat="false" ht="14.4" hidden="false" customHeight="false" outlineLevel="0" collapsed="false">
      <c r="A147" s="287"/>
      <c r="B147" s="230" t="s">
        <v>233</v>
      </c>
      <c r="C147" s="288"/>
      <c r="D147" s="274" t="n">
        <f aca="false">SUM(D139:D146)</f>
        <v>0</v>
      </c>
      <c r="E147" s="0" t="s">
        <v>306</v>
      </c>
    </row>
    <row r="149" customFormat="false" ht="14.4" hidden="false" customHeight="false" outlineLevel="0" collapsed="false">
      <c r="A149" s="15" t="s">
        <v>307</v>
      </c>
    </row>
    <row r="150" customFormat="false" ht="14.4" hidden="false" customHeight="false" outlineLevel="0" collapsed="false">
      <c r="A150" s="15"/>
    </row>
    <row r="151" customFormat="false" ht="14.4" hidden="false" customHeight="false" outlineLevel="0" collapsed="false">
      <c r="A151" s="0" t="s">
        <v>308</v>
      </c>
      <c r="B151" s="289" t="e">
        <f aca="false">D114</f>
        <v>#REF!</v>
      </c>
    </row>
    <row r="152" customFormat="false" ht="14.4" hidden="false" customHeight="false" outlineLevel="0" collapsed="false">
      <c r="A152" s="0" t="s">
        <v>309</v>
      </c>
      <c r="B152" s="289" t="n">
        <v>200000</v>
      </c>
    </row>
    <row r="153" s="15" customFormat="true" ht="13.8" hidden="false" customHeight="false" outlineLevel="0" collapsed="false">
      <c r="A153" s="15" t="s">
        <v>310</v>
      </c>
      <c r="B153" s="290" t="e">
        <f aca="false">B152-B151</f>
        <v>#REF!</v>
      </c>
    </row>
    <row r="155" customFormat="false" ht="14.4" hidden="false" customHeight="false" outlineLevel="0" collapsed="false">
      <c r="A155" s="0" t="s">
        <v>311</v>
      </c>
      <c r="B155" s="289" t="e">
        <f aca="false">E101</f>
        <v>#N/A</v>
      </c>
    </row>
    <row r="156" customFormat="false" ht="14.4" hidden="false" customHeight="false" outlineLevel="0" collapsed="false">
      <c r="A156" s="0" t="s">
        <v>312</v>
      </c>
      <c r="B156" s="289" t="n">
        <f aca="false">E29</f>
        <v>298500</v>
      </c>
    </row>
    <row r="157" s="15" customFormat="true" ht="13.8" hidden="false" customHeight="false" outlineLevel="0" collapsed="false">
      <c r="A157" s="15" t="s">
        <v>310</v>
      </c>
      <c r="B157" s="290" t="e">
        <f aca="false">B156-B155</f>
        <v>#N/A</v>
      </c>
    </row>
  </sheetData>
  <mergeCells count="12">
    <mergeCell ref="A10:F10"/>
    <mergeCell ref="A12:C12"/>
    <mergeCell ref="D12:F12"/>
    <mergeCell ref="A33:D33"/>
    <mergeCell ref="E39:H39"/>
    <mergeCell ref="A47:D47"/>
    <mergeCell ref="A80:F80"/>
    <mergeCell ref="A82:F82"/>
    <mergeCell ref="A84:C84"/>
    <mergeCell ref="D84:F84"/>
    <mergeCell ref="A104:D104"/>
    <mergeCell ref="A117:D117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4567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2021-10-07T07:14:02Z</dcterms:created>
  <dc:creator>r.finances</dc:creator>
  <dc:description/>
  <dc:language>fr-FR</dc:language>
  <cp:lastModifiedBy/>
  <cp:lastPrinted>2022-12-05T20:30:48Z</cp:lastPrinted>
  <dcterms:modified xsi:type="dcterms:W3CDTF">2023-03-17T14:52:42Z</dcterms:modified>
  <cp:revision>76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